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292" windowHeight="5580" tabRatio="934" activeTab="1"/>
  </bookViews>
  <sheets>
    <sheet name="DATA" sheetId="1" r:id="rId1"/>
    <sheet name="04 TAFAVAT  PATRAK " sheetId="2" r:id="rId2"/>
    <sheet name="05 GTR 62 -C  " sheetId="3" r:id="rId3"/>
    <sheet name="01 KARYALAY AADESH " sheetId="4" r:id="rId4"/>
    <sheet name="02 PATAK 4" sheetId="5" r:id="rId5"/>
    <sheet name="03 BANK PATRAK" sheetId="6" r:id="rId6"/>
    <sheet name="06 PAGE" sheetId="7" r:id="rId7"/>
    <sheet name="07 PAGE" sheetId="8" r:id="rId8"/>
    <sheet name="PRAMANPATRO" sheetId="9" r:id="rId9"/>
    <sheet name="05 GTR 62 -C ઉ માધ્યમિક" sheetId="10" state="hidden" r:id="rId10"/>
    <sheet name="01 KARYALAY AADESH ઉ માધ્યમિક" sheetId="11" state="hidden" r:id="rId11"/>
    <sheet name="FOR LATTER" sheetId="12" r:id="rId12"/>
    <sheet name="02 PATAK 4 ઉ માધ્યમિક" sheetId="13" r:id="rId13"/>
    <sheet name="03 BANK PATRAK  ઉ માધ્યમિક" sheetId="14" state="hidden" r:id="rId14"/>
    <sheet name="  08 PATRAK 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LMG-Arun"/>
            <family val="0"/>
          </rPr>
          <t>D/JF5F+ TOFJTGL ZSD</t>
        </r>
        <r>
          <rPr>
            <sz val="8"/>
            <rFont val="LMG-Arun"/>
            <family val="0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<sst xmlns="http://schemas.openxmlformats.org/spreadsheetml/2006/main" count="1050" uniqueCount="469">
  <si>
    <t>CMN'M</t>
  </si>
  <si>
    <t>A[gS G]\ GFDo</t>
  </si>
  <si>
    <t>HDF SZJFGL ZSD</t>
  </si>
  <si>
    <t>VFS0FDF\</t>
  </si>
  <si>
    <t>XaNMDF\</t>
  </si>
  <si>
    <t>V\U|[HLDF\</t>
  </si>
  <si>
    <t>S5FT</t>
  </si>
  <si>
    <t xml:space="preserve"> </t>
  </si>
  <si>
    <t>lGJ'ltT TFZLB[ S], HDF ZHF</t>
  </si>
  <si>
    <t>lGJ'ltT ;DI[ ZHF ZMS0DF\ ~5F\TZ</t>
  </si>
  <si>
    <t xml:space="preserve">         II</t>
  </si>
  <si>
    <t>BILL NO………………….</t>
  </si>
  <si>
    <t>DATE………………</t>
  </si>
  <si>
    <t>(See Rule 292)</t>
  </si>
  <si>
    <t xml:space="preserve"> GRANT-IN-AID-BILL TO OTHERS</t>
  </si>
  <si>
    <t>(1) Bill Transist Register Sr. No…………Date…………(1)Token No……………</t>
  </si>
  <si>
    <t>(2) Bill Transist Register Sr. No…………Date…………(1)Token No……………</t>
  </si>
  <si>
    <t>(3) Bill Transist Register Sr. No…………Date…………(1)Token No……………</t>
  </si>
  <si>
    <t xml:space="preserve">1. District </t>
  </si>
  <si>
    <t>2.Month &amp;Year</t>
  </si>
  <si>
    <t>………………</t>
  </si>
  <si>
    <t>3.Voucher No.</t>
  </si>
  <si>
    <t>……………..</t>
  </si>
  <si>
    <t>4. Class OF Expenditure</t>
  </si>
  <si>
    <t>Budget Object Head Code Object Of Expenditure</t>
  </si>
  <si>
    <t xml:space="preserve">      EDP Code  NO</t>
  </si>
  <si>
    <t>AMOUNT</t>
  </si>
  <si>
    <t xml:space="preserve">            1 Grant-in- aid for</t>
  </si>
  <si>
    <t>5.Fund</t>
  </si>
  <si>
    <t xml:space="preserve">          (A) Pay and Allowances</t>
  </si>
  <si>
    <t>3135 Pay Of Officers</t>
  </si>
  <si>
    <t>+</t>
  </si>
  <si>
    <t>6.Drawing Officer</t>
  </si>
  <si>
    <t>4  0  8</t>
  </si>
  <si>
    <t>3135 Pay Of Esatblishment</t>
  </si>
  <si>
    <t>3135 Dearnes Allowance</t>
  </si>
  <si>
    <t>7.Demand no.</t>
  </si>
  <si>
    <t>0  0  9</t>
  </si>
  <si>
    <t>3135 Other Allowance</t>
  </si>
  <si>
    <t>3135 Leave Travel Coucessions</t>
  </si>
  <si>
    <t>8.Type OF Budget</t>
  </si>
  <si>
    <t>3135 Reimbursement of Medical Charges</t>
  </si>
  <si>
    <t>3135 Medical Allowances</t>
  </si>
  <si>
    <t>9. Scheme Of Budget</t>
  </si>
  <si>
    <t>0 0 0 0 0 0</t>
  </si>
  <si>
    <t>3135 Bonus</t>
  </si>
  <si>
    <t>3135 Leave  Encashment</t>
  </si>
  <si>
    <t>10. Head of Chargeble</t>
  </si>
  <si>
    <t>3135 House Rent Allowance</t>
  </si>
  <si>
    <t>3135 Compensetatory Local Allowances</t>
  </si>
  <si>
    <t>3135 Interium Relief</t>
  </si>
  <si>
    <t>Secor</t>
  </si>
  <si>
    <t xml:space="preserve">;FDFgI lX1F6 </t>
  </si>
  <si>
    <t>3135 Transport Allowances</t>
  </si>
  <si>
    <t xml:space="preserve">      0 2</t>
  </si>
  <si>
    <t xml:space="preserve">DFwIlDS lX1F6  </t>
  </si>
  <si>
    <t>3135 Sumptuary Allowance</t>
  </si>
  <si>
    <t>Demand No.</t>
  </si>
  <si>
    <t xml:space="preserve">lAG ;ZSFZL DFwIlDS </t>
  </si>
  <si>
    <t>3135 R O P Arrears (Gaztied)</t>
  </si>
  <si>
    <t>XF/FVMG[ ;CFI</t>
  </si>
  <si>
    <t>3135 R O P Arrears (Non-Gaztied)</t>
  </si>
  <si>
    <t>Major Head</t>
  </si>
  <si>
    <t>3135 Festival Allowance</t>
  </si>
  <si>
    <t xml:space="preserve">3135 Food Grain Advance </t>
  </si>
  <si>
    <r>
      <t>3135</t>
    </r>
    <r>
      <rPr>
        <b/>
        <sz val="9"/>
        <color indexed="8"/>
        <rFont val="Calibri"/>
        <family val="2"/>
      </rPr>
      <t xml:space="preserve"> (B) Other than Pay &amp; Allowance</t>
    </r>
  </si>
  <si>
    <t>3245  2 Contribution</t>
  </si>
  <si>
    <t xml:space="preserve">Sub Major Head    </t>
  </si>
  <si>
    <t>3355  3 Subsidies</t>
  </si>
  <si>
    <t>Minor Head</t>
  </si>
  <si>
    <t>GROSS TOTAL</t>
  </si>
  <si>
    <r>
      <t xml:space="preserve">Deduction -A </t>
    </r>
    <r>
      <rPr>
        <b/>
        <sz val="9"/>
        <color indexed="8"/>
        <rFont val="Calibri"/>
        <family val="2"/>
      </rPr>
      <t>(</t>
    </r>
    <r>
      <rPr>
        <sz val="9"/>
        <color indexed="8"/>
        <rFont val="Calibri"/>
        <family val="2"/>
      </rPr>
      <t xml:space="preserve">Miscellaneous recoveries to </t>
    </r>
  </si>
  <si>
    <t>Sub Head</t>
  </si>
  <si>
    <t>be adjusted by T.C.(Details of codes bolow-</t>
  </si>
  <si>
    <r>
      <t>shuuld be filled in by Treasury</t>
    </r>
    <r>
      <rPr>
        <b/>
        <sz val="9"/>
        <color indexed="8"/>
        <rFont val="Calibri"/>
        <family val="2"/>
      </rPr>
      <t>)</t>
    </r>
  </si>
  <si>
    <t>Detailed Head</t>
  </si>
  <si>
    <t>1.G.P.F.</t>
  </si>
  <si>
    <t>2. PROFESSIONAL TAX</t>
  </si>
  <si>
    <t>3.INCOME TAX</t>
  </si>
  <si>
    <t>I e Rupees…………………………………………………………….</t>
  </si>
  <si>
    <t>4.GROUP INSURANCE</t>
  </si>
  <si>
    <t>TOTAL Deductions</t>
  </si>
  <si>
    <t>NET Amount</t>
  </si>
  <si>
    <t>Spece for specimen signeture verification endorsment by T O/S TO</t>
  </si>
  <si>
    <t>DA HA/ ATO in charge of Cardex</t>
  </si>
  <si>
    <t>Paid on Date……………….</t>
  </si>
  <si>
    <t>Advice No…………………..Date…………….Cheque No…………….Date…………</t>
  </si>
  <si>
    <t>Received the sum of Rs</t>
  </si>
  <si>
    <t>Rupees</t>
  </si>
  <si>
    <t>Being for the Grant -in-Aid for the PERIOD…………Sanctioedby…………………………</t>
  </si>
  <si>
    <t>Dated………………………….</t>
  </si>
  <si>
    <t>Signature</t>
  </si>
  <si>
    <t xml:space="preserve">   Designation</t>
  </si>
  <si>
    <t xml:space="preserve">                 Cardex No…………...</t>
  </si>
  <si>
    <t>Budget Allotment for 20…..20….. Rs……………………….</t>
  </si>
  <si>
    <t>Expenditure including this Bill</t>
  </si>
  <si>
    <t>Rs……………………….</t>
  </si>
  <si>
    <t>Balance</t>
  </si>
  <si>
    <t>I have  personally checked the fulfillment</t>
  </si>
  <si>
    <t>Plese pay to……………………….who has</t>
  </si>
  <si>
    <t>sactioned under order No……………………..</t>
  </si>
  <si>
    <t>Signed befor me</t>
  </si>
  <si>
    <t>dated………………………... and satisfied that</t>
  </si>
  <si>
    <t>thay all are duly fulfilled.</t>
  </si>
  <si>
    <t xml:space="preserve">Name </t>
  </si>
  <si>
    <t>Dasignation of Drawing Officer………</t>
  </si>
  <si>
    <t>Cardex  Code No…………...</t>
  </si>
  <si>
    <t xml:space="preserve">Dasignation </t>
  </si>
  <si>
    <t>(Contolling Officer)</t>
  </si>
  <si>
    <t>Please issue cheques as shown below or as per</t>
  </si>
  <si>
    <t>statement attached</t>
  </si>
  <si>
    <t>1 .</t>
  </si>
  <si>
    <t>2 .</t>
  </si>
  <si>
    <t>3 .</t>
  </si>
  <si>
    <t>FOR USE IN TREASURY</t>
  </si>
  <si>
    <t>Pay Rs………………….. Rs……………………………………………………………………………………</t>
  </si>
  <si>
    <t>By T.C. at "A":</t>
  </si>
  <si>
    <t>Total Rs</t>
  </si>
  <si>
    <t>…………………….</t>
  </si>
  <si>
    <t>Accountant</t>
  </si>
  <si>
    <t>Treasury Officer</t>
  </si>
  <si>
    <t>FOR USE IN A.G.S OFFICE</t>
  </si>
  <si>
    <t xml:space="preserve">Admitted Rs. ………………… </t>
  </si>
  <si>
    <t>Objects Rs</t>
  </si>
  <si>
    <t>AUDITOR</t>
  </si>
  <si>
    <t>S.O.</t>
  </si>
  <si>
    <t>;\:YF ov</t>
  </si>
  <si>
    <t>S|DF\S</t>
  </si>
  <si>
    <t>GM\W</t>
  </si>
  <si>
    <t>S], ZSD</t>
  </si>
  <si>
    <t>TFZLBov</t>
  </si>
  <si>
    <t>sA[gS p5Z 5+f</t>
  </si>
  <si>
    <t>5UFZ G\P</t>
  </si>
  <si>
    <t>lH&lt;,F lX1F6FlWSFZL SR[ZL4</t>
  </si>
  <si>
    <t>EFJGUZ TFoPPPPPPPPPPPPPPP</t>
  </si>
  <si>
    <t xml:space="preserve">    lH&lt;,F lX1F6FlWSFZL SR[ZL4</t>
  </si>
  <si>
    <t>GS, ZJFGFov</t>
  </si>
  <si>
    <t>H[ T[ SD"RFZLVMGF BFTFDF\ J[TGGL ZSD HDF YIFGL HF6 SZJF VY["P</t>
  </si>
  <si>
    <t>VG]S|D G\AZo</t>
  </si>
  <si>
    <t>S|DF\Sv5UFZ IMHGF</t>
  </si>
  <si>
    <t>GF DF;GL</t>
  </si>
  <si>
    <t xml:space="preserve">v;FDFgI lX1F6 </t>
  </si>
  <si>
    <t xml:space="preserve">vDFwIlDS lX1F6  </t>
  </si>
  <si>
    <t>vlAG ;ZSFZL DFwIlDS XF/FVMG[ ;CFI</t>
  </si>
  <si>
    <t>AH[8 C[0ov</t>
  </si>
  <si>
    <t>voD\H]Z SZJFDF\ VFJ[, ZSDov</t>
  </si>
  <si>
    <t>!PR}SJ6LGL ZSD ~FP</t>
  </si>
  <si>
    <t>ZPS5FTGLZSD ~FP</t>
  </si>
  <si>
    <t>#PS],ZSD ~FP</t>
  </si>
  <si>
    <t xml:space="preserve">V\S[ ~l5IFPPPPPPP </t>
  </si>
  <si>
    <t>EFJGUZP</t>
  </si>
  <si>
    <t>voGS, HI EFZT ;FY ZJFGFov</t>
  </si>
  <si>
    <t xml:space="preserve">:Y/o </t>
  </si>
  <si>
    <t>TFZLBo</t>
  </si>
  <si>
    <t xml:space="preserve">    SD"RFZL GL ;CL </t>
  </si>
  <si>
    <t>ElJQIDF\ ZLSJZL YX[ TM ZSD 5ZT EZ5F. SZJF V\U[GL AF\C[WZL</t>
  </si>
  <si>
    <t xml:space="preserve">:Y/ovv </t>
  </si>
  <si>
    <r>
      <t xml:space="preserve">         </t>
    </r>
    <r>
      <rPr>
        <sz val="14"/>
        <color indexed="8"/>
        <rFont val="LMG-Arun"/>
        <family val="0"/>
      </rPr>
      <t>SD"RFZL GL ;CLo</t>
    </r>
  </si>
  <si>
    <t xml:space="preserve">      SD"RFZL G] GFDo</t>
  </si>
  <si>
    <t xml:space="preserve">      SD"RFZL GM CMN'Mo</t>
  </si>
  <si>
    <t>AFSL l;,S ZHFVM EMUJ[, ZHFVM AFN SIF" 5KLGL ZHF CMJF V\U[G]\ 5|DF65+</t>
  </si>
  <si>
    <t>S], D/JF5F+
 ZSD</t>
  </si>
  <si>
    <t xml:space="preserve">TFo                           </t>
  </si>
  <si>
    <t xml:space="preserve"> YL </t>
  </si>
  <si>
    <t xml:space="preserve">   ~FP                      </t>
  </si>
  <si>
    <t xml:space="preserve">V\S[ ~l5IF </t>
  </si>
  <si>
    <t>;\:YF</t>
  </si>
  <si>
    <t>GF SD"RFZLGF BFTFDF\ HDF VF5XMP</t>
  </si>
  <si>
    <t>SD"RFZLG\ GFD</t>
  </si>
  <si>
    <t>A[gS BFTF G\AZ</t>
  </si>
  <si>
    <t>;lCo</t>
  </si>
  <si>
    <t>:Y/o</t>
  </si>
  <si>
    <t>CMÛM</t>
  </si>
  <si>
    <t>XF/F S|DF\S</t>
  </si>
  <si>
    <t xml:space="preserve">EFJGUZP   </t>
  </si>
  <si>
    <t>TFov</t>
  </si>
  <si>
    <t>5|lT4</t>
  </si>
  <si>
    <t>D[G[HZzLqV[Hg8zL4</t>
  </si>
  <si>
    <t>A[gSG\] GFDo</t>
  </si>
  <si>
    <t>XFBF o</t>
  </si>
  <si>
    <t>SD"RFZLVMGF BFTFDF\ ;FD[, A[gS 5+S D]HA HDF SZJFGL ZSDGM GLR[GL lJUT[ R[S VF ;FY[ ;FD[, SZL DMS,[, K[P</t>
  </si>
  <si>
    <t>R[S G\P</t>
  </si>
  <si>
    <t>DFC[</t>
  </si>
  <si>
    <t>VF5GM lJ`JF;]\4</t>
  </si>
  <si>
    <t>VFRFI"zL 4</t>
  </si>
  <si>
    <t>XFBF</t>
  </si>
  <si>
    <t>A[gS G]\ GFD</t>
  </si>
  <si>
    <t xml:space="preserve">      ZSD ~FP                      </t>
  </si>
  <si>
    <r>
      <rPr>
        <sz val="14"/>
        <color indexed="8"/>
        <rFont val="Cambria"/>
        <family val="1"/>
      </rPr>
      <t>1.</t>
    </r>
    <r>
      <rPr>
        <sz val="14"/>
        <color indexed="8"/>
        <rFont val="LMG-Arun"/>
        <family val="0"/>
      </rPr>
      <t xml:space="preserve">VFRFI" </t>
    </r>
  </si>
  <si>
    <t>5|DF65+M</t>
  </si>
  <si>
    <t>;lJ";A]S  VG[ ZHFGF lC;FA T5F:IF AN,G]\ 5|DF65+</t>
  </si>
  <si>
    <t xml:space="preserve"> CMN'Mov</t>
  </si>
  <si>
    <t xml:space="preserve">          </t>
  </si>
  <si>
    <t xml:space="preserve">  5|DF65+</t>
  </si>
  <si>
    <t>DF;o#&amp; DF; SZTF JWFZ[ lAGv5UFZL ZHF EMUJ[, G  CMJFG]\</t>
  </si>
  <si>
    <t xml:space="preserve"> CMN'Mov </t>
  </si>
  <si>
    <t xml:space="preserve">:Y/ov </t>
  </si>
  <si>
    <t>XF/FG] GFDov</t>
  </si>
  <si>
    <t>SD"RFZL G] GFDov</t>
  </si>
  <si>
    <t>SD"RFZLGM CMN'Mov</t>
  </si>
  <si>
    <t xml:space="preserve">GLR[ NXF"J[, lJUT VG[ ZSD D]HA R[S G\AZ                           </t>
  </si>
  <si>
    <t>XF/F G\] GFDo</t>
  </si>
  <si>
    <t xml:space="preserve"> ;ZSFZzL GF lX1F6 VG[ DH]Z lJEFU4 U\FWLGUZ 9ZFJ S|DF\S 8LPH[PVFZP!_*5v#_#)*vU </t>
  </si>
  <si>
    <t>lGJ'ltT q :J{lrKS lGJ'ltT ;DI[ HDF ZHFG] ZMS0DF\ ~5F\TZ</t>
  </si>
  <si>
    <t>VFYL 5|DF65+ VF5JFDF VFJ[ K[P</t>
  </si>
  <si>
    <t>U|[0 v5[</t>
  </si>
  <si>
    <t>A[hLS</t>
  </si>
  <si>
    <t>DM\WJFZL GF 8SF</t>
  </si>
  <si>
    <t>A\[S BFTF G\AZ</t>
  </si>
  <si>
    <t>SMdI]P ZHF</t>
  </si>
  <si>
    <t xml:space="preserve">                                   VFYL 5|DF65+ VF5JFDF\ VFJ[ K[ S[4 p5ZMST SD"RFZLVMGF 4CMÛFGM p&lt;,[B SZ[, TDFD SD"RFZLVM VF ;\:YFGF K[4 T[DGM H ;DFJ[X A[gSv:8[8D[g8DF\  SZJFDF\  VFJ[, K[P T[ l;JFIGF VgI SD"RFZLVMGM ;DFJ[X SZJFDF\ VFJ[, GYLP</t>
  </si>
  <si>
    <t>p5ZMST R[SGF GF6F\ H[ T[ BFTFDF\ HDF SZL T[ DT,AGF 5|DF65+ ;FR] VF 5+GL V[S GS, VF SR[ZLV[ 5ZT SZJF lJG\TLP</t>
  </si>
  <si>
    <t>TFov!!v$v*5 YL YI[, ;]RGFVM VG];FZ GLR[ NXF"jIF 5|DF6[GL ;[,[ZL U|Fg8GL ZSD ;\:YFG[ DFC[PPPPPPPPPPPZ_</t>
  </si>
  <si>
    <r>
      <rPr>
        <sz val="14"/>
        <color indexed="8"/>
        <rFont val="Cambria"/>
        <family val="1"/>
      </rPr>
      <t>2.</t>
    </r>
    <r>
      <rPr>
        <sz val="14"/>
        <color indexed="8"/>
        <rFont val="LMG-Arun"/>
        <family val="0"/>
      </rPr>
      <t xml:space="preserve"> 8|[hZL VlWSFZLzL4 EFJGUZP </t>
    </r>
  </si>
  <si>
    <r>
      <t>3.</t>
    </r>
    <r>
      <rPr>
        <sz val="14"/>
        <color indexed="8"/>
        <rFont val="LMG-Arun"/>
        <family val="0"/>
      </rPr>
      <t>VF SR[ZLGL U|Fg8 XFBF TZOP</t>
    </r>
  </si>
  <si>
    <t>GL ;[JF5MYL TYF ZHFGF lC;FA GL TDFD GM\WM JQF"JFZ T5F;[, K[P H[DF ZHF lC;FAGL TDFD GM\W ;\5]6" ,BJFDF\ VFJ[, K[P VG[ DF\U6L SZ[, ZHF ZMS0GL ZHFVM lGIDFG];FZ EMUJ[, ZHFVM AFN SIF" 5KLGL AFSL l;,S ZHFVM CMJFG]\ AZFAZ DF,]D 50[, K[[PVG[ CJ[ VF ;\NE"DF\ SM. GM\W AFSL ZC[TL GYLP T[DH  TDFD GM\W  XF/FGF  Z[S0" ;FY[  ;ZBFJL   RSF;[, K[PVG[  ZHFVMGL NZ[S GM\W    AZFAZ DF,]D 50[, K[P</t>
  </si>
  <si>
    <t xml:space="preserve"> VFYL 5|DF65+ VF5JFDF VFJ[ K[P</t>
  </si>
  <si>
    <r>
      <t>V[ TFZLBo</t>
    </r>
  </si>
  <si>
    <t>;]WLGL SZ[, ;DU| GMSZL NZdIFG TF,LD GF ;DIUF/F ;CLT</t>
  </si>
  <si>
    <t>OZHGF ;DU| ;DI NZDLIFG lGIDFG];FZ EMUJ[, ZHFVM AFNSIF" 5KLGL AFSL l;,S ZHFVM K[PVG[ CJ[ 5KL p5ZF\T  SM. ZHFVM pWFZJFGL AFSL ZC[TL GYLP H[GL VFYL BF+L VF5JFDF\ VFJ[ K[P</t>
  </si>
  <si>
    <t>YL TFZLBo</t>
  </si>
  <si>
    <t xml:space="preserve">         VFYL 5|DF65+ VF5JFDF\ VFJ[ K[PS[4GF6FlJEFUGF 9ZFJ SDF\S oV[,JL.v!_)_vs0Lv#_fvU TFZLBPZ&amp;q#q)! C[9/ D[/J[, ZHF ZMS0 ~5F\TZ ZSD GL ElJQIDF\ ZLSJZL YX[ TM DG[ R]SJJFDF\ VFJ[, VF ZSD S[ JWFZFGL ZSD ;ZSFZDF\ RF,TL VFJ[, 5wWlT 5|DF6[ ZFA[TF D]HA J;], SZJFGL ZC[X[P H[GL VFYL C]\ SA],FT VF5] K]\P</t>
  </si>
  <si>
    <r>
      <rPr>
        <b/>
        <sz val="14"/>
        <color indexed="8"/>
        <rFont val="LMG-Arun"/>
        <family val="0"/>
      </rPr>
      <t>#&amp;DF;</t>
    </r>
    <r>
      <rPr>
        <sz val="14"/>
        <color indexed="8"/>
        <rFont val="LMG-Arun"/>
        <family val="0"/>
      </rPr>
      <t xml:space="preserve">  </t>
    </r>
    <r>
      <rPr>
        <sz val="14"/>
        <color indexed="8"/>
        <rFont val="LMG-Arun"/>
        <family val="0"/>
      </rPr>
      <t>SZTF JWFZ[  lAGv5UFZL ZHF  EMUJ[, GYLP H[GL BF+L AN, VF  5|DF65+ VF5JFDF\ VFJ[ K[P ZHFVMGL NZ[S GM\W ;[JF5MYL 4 ZHFGF lC;FA  T[DH TDFD GM\W XF/F GF Z[S0" ;FY[ ;ZBFJL RSF;[, K[P TNVG];FZ SD"RFZLV[  #&amp; DF; SZTF JWFZ[  lAGv5UFZL ZHF EMUJ[, G CMJFG] DF,]D 50[, K[P H[GL BF+L AN, VF 5DF65+ VF5JFDF\ VFJ[ K[P</t>
    </r>
  </si>
  <si>
    <t>FORM G.T.R.62-C</t>
  </si>
  <si>
    <t>EFJGUZ</t>
  </si>
  <si>
    <t>SD"RFZLG]\ GFD</t>
  </si>
  <si>
    <t>TFZLB</t>
  </si>
  <si>
    <t>:Y/</t>
  </si>
  <si>
    <t>S|D</t>
  </si>
  <si>
    <r>
      <rPr>
        <sz val="14"/>
        <rFont val="Arial"/>
        <family val="2"/>
      </rPr>
      <t>EL</t>
    </r>
    <r>
      <rPr>
        <sz val="14"/>
        <rFont val="LMG-Arun"/>
        <family val="0"/>
      </rPr>
      <t xml:space="preserve"> 
ZHF</t>
    </r>
  </si>
  <si>
    <t xml:space="preserve">XF/FG] GFD ov </t>
  </si>
  <si>
    <t xml:space="preserve">XF/FG] ;ZGFD] ov </t>
  </si>
  <si>
    <t>ASST.TEACHER</t>
  </si>
  <si>
    <t>DNNlGX lX1FS</t>
  </si>
  <si>
    <t>PRINCIPAL</t>
  </si>
  <si>
    <t>VFRFI"</t>
  </si>
  <si>
    <t>SUPERVISOR</t>
  </si>
  <si>
    <t>;]5ZJF.hZ</t>
  </si>
  <si>
    <t>OFFICE SUP.</t>
  </si>
  <si>
    <t>VMOL; ;]l5|g8[g0g8</t>
  </si>
  <si>
    <t>HEAD CLERK</t>
  </si>
  <si>
    <t>C[0 S,FS"</t>
  </si>
  <si>
    <t>SR.CLERK</t>
  </si>
  <si>
    <t>l;GLIZ S,FS"</t>
  </si>
  <si>
    <t>JR.CLERK</t>
  </si>
  <si>
    <t>H]lGIZ S,FS"</t>
  </si>
  <si>
    <t>LIBRARIAN</t>
  </si>
  <si>
    <t>U|\Y5F,</t>
  </si>
  <si>
    <t>LEB CO. ORD</t>
  </si>
  <si>
    <t>,[A SMvVM0L"G[8Z</t>
  </si>
  <si>
    <t>PEON</t>
  </si>
  <si>
    <t>5ÎFJF/F</t>
  </si>
  <si>
    <t>S], D/JF5F+ ZSD</t>
  </si>
  <si>
    <t>A[\S TYF A|F\R</t>
  </si>
  <si>
    <t>XF/F S|DF\So</t>
  </si>
  <si>
    <t xml:space="preserve">V;, GS,qALHL GS,          </t>
  </si>
  <si>
    <r>
      <t xml:space="preserve">VU|TF ;CFIS VG]NFG 5uFFZ AL, DFC[o </t>
    </r>
    <r>
      <rPr>
        <sz val="18"/>
        <color indexed="8"/>
        <rFont val="LMG-Arun"/>
        <family val="0"/>
      </rPr>
      <t xml:space="preserve">   </t>
    </r>
  </si>
  <si>
    <t xml:space="preserve">!P sVf </t>
  </si>
  <si>
    <t>XF/FG]\ GFD ;ZGFD]\o</t>
  </si>
  <si>
    <t xml:space="preserve">sAf </t>
  </si>
  <si>
    <t>S],</t>
  </si>
  <si>
    <t>:8FO</t>
  </si>
  <si>
    <t>lX1FSM</t>
  </si>
  <si>
    <t>H]P S,FS"</t>
  </si>
  <si>
    <t>l;P S,FS"</t>
  </si>
  <si>
    <t>VMPV[;P</t>
  </si>
  <si>
    <t>%I]G</t>
  </si>
  <si>
    <t>VgI</t>
  </si>
  <si>
    <t>WMZ6</t>
  </si>
  <si>
    <t>;FP5|P</t>
  </si>
  <si>
    <t>lJP5|P</t>
  </si>
  <si>
    <t>JUM" GL ;\bIF</t>
  </si>
  <si>
    <t>lJWFYL" ;\bIF</t>
  </si>
  <si>
    <t xml:space="preserve">sZf  </t>
  </si>
  <si>
    <t xml:space="preserve">VFRFI"G]\ GFD </t>
  </si>
  <si>
    <t xml:space="preserve">s#f </t>
  </si>
  <si>
    <t xml:space="preserve">lHP lXP SR[ZL </t>
  </si>
  <si>
    <t xml:space="preserve">s$f </t>
  </si>
  <si>
    <t>RF,] DF;GM S], BR"</t>
  </si>
  <si>
    <t xml:space="preserve">DFgITF G\AZ </t>
  </si>
  <si>
    <t xml:space="preserve">s5f </t>
  </si>
  <si>
    <t xml:space="preserve">RF,] DF; ;lCT 5UFZ lA, BR" </t>
  </si>
  <si>
    <t xml:space="preserve">s&amp;f </t>
  </si>
  <si>
    <t xml:space="preserve">S5FT HDF SZFjIF TFZLB o </t>
  </si>
  <si>
    <t xml:space="preserve">s*f </t>
  </si>
  <si>
    <t>GLR[GF BFTFJFZ 5UFZ lA, ZSD</t>
  </si>
  <si>
    <t>lJUT</t>
  </si>
  <si>
    <t>S],o</t>
  </si>
  <si>
    <t>ZLSJZL V[0H:8D[g8</t>
  </si>
  <si>
    <t>sZf</t>
  </si>
  <si>
    <t>!v Z S], 5UFZo</t>
  </si>
  <si>
    <t>s#f</t>
  </si>
  <si>
    <t>lHP lX1F6FlWSFZL SR[ZL DFZOT S5FTP</t>
  </si>
  <si>
    <t>HLP5LPV[OP</t>
  </si>
  <si>
    <t>jIJ;FI J[ZM</t>
  </si>
  <si>
    <t>S], S5FT o</t>
  </si>
  <si>
    <t>s$f</t>
  </si>
  <si>
    <t>VFRFI" DFZOT  S5FT</t>
  </si>
  <si>
    <t>s5f</t>
  </si>
  <si>
    <t># ´ $ S], S5FTo</t>
  </si>
  <si>
    <t>s&amp;f</t>
  </si>
  <si>
    <r>
      <t>Zv5</t>
    </r>
    <r>
      <rPr>
        <sz val="12"/>
        <color indexed="8"/>
        <rFont val="Arial"/>
        <family val="2"/>
      </rPr>
      <t>=</t>
    </r>
    <r>
      <rPr>
        <sz val="12"/>
        <color indexed="8"/>
        <rFont val="LMG-Arun"/>
        <family val="0"/>
      </rPr>
      <t>SD"RFZLVMGF BFTFDF\ HDF YTL ZSD</t>
    </r>
  </si>
  <si>
    <t xml:space="preserve">lA,GL S], ZSDo </t>
  </si>
  <si>
    <t>s*f</t>
  </si>
  <si>
    <r>
      <t>Z v 5  R[SGL S], ZSDo</t>
    </r>
    <r>
      <rPr>
        <b/>
        <sz val="12"/>
        <color indexed="8"/>
        <rFont val="LMG-Arun"/>
        <family val="0"/>
      </rPr>
      <t xml:space="preserve"> </t>
    </r>
  </si>
  <si>
    <t xml:space="preserve">:Y/   o </t>
  </si>
  <si>
    <t xml:space="preserve">TFZLB o </t>
  </si>
  <si>
    <t>VFRFI"qD[G[HL\U 8=:8L</t>
  </si>
  <si>
    <t>5|DF65+</t>
  </si>
  <si>
    <t xml:space="preserve">VFYL 5|DF65+ VF5JFDF\ VFJ[ K[ S[4 </t>
  </si>
  <si>
    <t>s!f</t>
  </si>
  <si>
    <t xml:space="preserve">VF DF; NZdIFG OZH p5Z CFHZ ZC[, SD"RFZLVMGM H VF 5UFZ AL,DF\ ;DFJ[X SZJFDF\ VFjIF K[P </t>
  </si>
  <si>
    <t xml:space="preserve">VFRFI"GF BFTFDF\ SD"RFZLVMGL HDF YI[,L S5FT H[ T[ BFTFVMDF\ HDF SZFJL K[P </t>
  </si>
  <si>
    <t xml:space="preserve">NZ[S SD"RFZLVMGF 5UFZ VG[ ALHF EyYF ;ZSFZGF WFZF WMZ6 D]HA D]SZZ YI[,F NZDF\ U6TZL SZL VFSFZ[,F K[P </t>
  </si>
  <si>
    <t xml:space="preserve">H[ SD"RFZLVMGF VF 5UFZ AL,DF\ 5UFZ VFSFZJFDF\ VFjIF K[ T[ AWF HZ]ZL SFISFT WZFJ[ K[ VG[ H[ T[ VMKL ,FISFTJF/F SD"RFZLVMGF DF8[ T[VMV[ ;A\WSTF" VlWSFZL 5F;[YL D]lST D[/J[, K[P </t>
  </si>
  <si>
    <t xml:space="preserve">lGIDFG];FZ ZHF D\H]Z SZFJ[, SD"RFZLVMGM H VF 5UFZ AL,DF\ ;DFJ[X SIM" K[ VG[ T[ ZHFVMGM lC;FA XF/FGF Z[S0" p5Z ZFBJFDF\ VFjIM K[P </t>
  </si>
  <si>
    <t>VF DF; NZdIFG SM. SD"RFZL OZH DMS]OL p5Z U[ZCFHZ S[ ,MG ;lJ"; p5Z VYJF TM S[HI]V, ZHF l;JFI ALHL SM. ZHF p5Z GYL sHM S[HI]V, ZHF l;JFI ALHL ZHF P5Z OZH DMS]OL S[ U[ZCFHZ CMI TM U[ZCFHZL NXF"JT]\ 5+S OMD" G\PZ VJxI EZL DMS,J]\f</t>
  </si>
  <si>
    <t>s(f</t>
  </si>
  <si>
    <t>s)f</t>
  </si>
  <si>
    <t xml:space="preserve">VF AL, 5|YDJFZG]\ H AL, K[P </t>
  </si>
  <si>
    <t>s!_f</t>
  </si>
  <si>
    <t xml:space="preserve">H[ SD"RFZLVMGM VF 5UFZ AL,DF\ 5UFZ VFSFZJFDF\ VFJ[, K[ T[VM ;ZSFZzL TZOYL D\H]Z YI[,F Z[lXIF 5|DF6[ K[P VG[ VF 5UFZGL lGEFJ U|Fg8 !__@ 5UFZ 5[S[8DF\ R]SJJF 5F+ K[P </t>
  </si>
  <si>
    <t>s!!f</t>
  </si>
  <si>
    <t xml:space="preserve">E]TSF/DF\ SM.56 5|SFZG]\ VG]NFGG]\ ;\:YFG[ JW] R]SJ6]\ YI[, CX[ TM T[ZSD 5ZT SZJF AF\C[WZL VF5JFDF\ VFJ[ K[P </t>
  </si>
  <si>
    <t>s!Zf</t>
  </si>
  <si>
    <t xml:space="preserve">H[ lX1FSMGF 5UFZ VFSFZJFDF\ VFJ[, K[ T[ 5{SL SM.56 VDFgI JU"GF lX1FSMGM 5UFZ VF 5UFZ AL,DF\ VFSFZJFDF\ VFjIM GYLP </t>
  </si>
  <si>
    <t>s!#f</t>
  </si>
  <si>
    <t xml:space="preserve">;]WFZ[, lJlGID #&amp; VG[ T[GF ;\NE"DF\GL VF BFTFGL ;]RGF D]HA lGJ'T YJFG[ 5F+ V[JF SM. SD"RFZLVMGM 5UFZ VF 5UFZ AL,DF\ VFSFZJFDF\ VFjIM GYLP </t>
  </si>
  <si>
    <t>s!$f</t>
  </si>
  <si>
    <t xml:space="preserve">H[ lX1FSvlX1FS[TZGM 5UFZ VFSFZJFDF\ VFJ[, K[4 T[DGL lGD6]\S lGIDFG];FZ SZJFDF\ VFJ[,L K[P </t>
  </si>
  <si>
    <t>s!5f</t>
  </si>
  <si>
    <t>VF p5ZYL NFB,M ,BL VF5JFDF\ VFJ[ K[ S[4 VF AL,DF\ NZ[S SD"RFZLVMGF VFSFZ[, 5UFZ HLP;LPV[;P sVFZPVMP5LPf ~&lt;; !))( YL BFTFV[ GSSL SZ[, VG[ BFTFV[ GSSL SZL VF5[, 5UFZ prR lX1F6 lGIFDS4 U]HZFT ZFHI4 VDNFJFNGF 5UFZ RSF;6L V[SD[ VG[ 5|FYlDS lX1F6 lGIFDS4 UF\WLGUZ[ DFgI SZ[, K[P</t>
  </si>
  <si>
    <t>s!&amp;f</t>
  </si>
  <si>
    <t xml:space="preserve">VF 5UFZ AL,GF VF0FvpEF ;ZJF/FGL BZF. SZ[, K[P </t>
  </si>
  <si>
    <t>:Y/   o 5F,LTF6F</t>
  </si>
  <si>
    <t xml:space="preserve">VFRFI"
</t>
  </si>
  <si>
    <t xml:space="preserve">GLR[ D]HAGM 5UFZ VFSFZ[, K[P </t>
  </si>
  <si>
    <t xml:space="preserve">SD"RFZLVMGF jIlSTUT BFTFDF\ HDF YTL ZSDGM ;ZJF/M                         </t>
  </si>
  <si>
    <t>~FP</t>
  </si>
  <si>
    <t xml:space="preserve">SD"RFZLVMGL S5FTGF VFRFI"GF BFTFDF\ HDF YTL ZSDGM ;ZJF/M              </t>
  </si>
  <si>
    <t xml:space="preserve">lHPlXPzLGL SR[ZL DFZOT HLP5LPV[OP q;LP5LPV[OP GL S5FT                         </t>
  </si>
  <si>
    <t xml:space="preserve">;NZ C[04 </t>
  </si>
  <si>
    <t>5UFZ AL, ~FP</t>
  </si>
  <si>
    <t>V\S[ ~FP</t>
  </si>
  <si>
    <t>V;, AL, q5]ZJ6L AL, qVU|TF ;CFIS VG]NFG 5UFZ U|Fg8 AL,</t>
  </si>
  <si>
    <t>OMD" G\P v!</t>
  </si>
  <si>
    <t>EFU vZ</t>
  </si>
  <si>
    <t>DFC[ PPP</t>
  </si>
  <si>
    <t>XF/FG]\ GFD ov</t>
  </si>
  <si>
    <t>A[gSG]\ GFD v;ZGFD]\</t>
  </si>
  <si>
    <t>UFD</t>
  </si>
  <si>
    <t>TF,]SM</t>
  </si>
  <si>
    <t>lH&lt;,M</t>
  </si>
  <si>
    <t>VG]S|D G\AZ</t>
  </si>
  <si>
    <t>5UFZ WMZ6</t>
  </si>
  <si>
    <t>5[vA[g0</t>
  </si>
  <si>
    <t>U|[0v5[</t>
  </si>
  <si>
    <t>S], 5UFZ</t>
  </si>
  <si>
    <t xml:space="preserve">DM\WJFZL EyY] </t>
  </si>
  <si>
    <t xml:space="preserve">WZEF0F EyY]\P </t>
  </si>
  <si>
    <t>TlAlA EyY]\</t>
  </si>
  <si>
    <t>S], S],D 5 YL!#
 GM ;ZJF/M</t>
  </si>
  <si>
    <t>RMbBM S], 5UFZ
s!_v!!f</t>
  </si>
  <si>
    <t>lHPlXPSR[ZL DFZOT                
H[ T[ BFT[ EZFTL S5FT</t>
  </si>
  <si>
    <t>VFRFI" DFZOT  
H[ T[ BFT[ EZFTL S5FT</t>
  </si>
  <si>
    <t>S], S5FT
Z! ´ Z5</t>
  </si>
  <si>
    <t>SD"RFZL GF BFTFDF\ HDF YTL RMbBL ZSD s!* v Z&amp;f</t>
  </si>
  <si>
    <t>SD"RFZL GL ;CL</t>
  </si>
  <si>
    <t>HLP5LP V[OP</t>
  </si>
  <si>
    <t>;LP5LP V[OP</t>
  </si>
  <si>
    <t>S], S5FT
ZZ YL Z$</t>
  </si>
  <si>
    <t>VFJS J[ZM</t>
  </si>
  <si>
    <t>lWZF6 D\0/L</t>
  </si>
  <si>
    <t>GF6F lJEFUGF 9ZFJ S|DF\So5LPHLPVFZPv!__)v!&amp;v5[;[,sV[DPfTFo!5q_!qZ_!_ ;lRJF,I UF\WLGUZGF 9ZFJ D]HAG ZHF ZMS0DF\ ~5F\TZ GL U6+L</t>
  </si>
  <si>
    <t>5UFZ</t>
  </si>
  <si>
    <t>!P</t>
  </si>
  <si>
    <t>ZP</t>
  </si>
  <si>
    <t>#P</t>
  </si>
  <si>
    <t>$P</t>
  </si>
  <si>
    <t>ZHF</t>
  </si>
  <si>
    <t xml:space="preserve"> ZHF</t>
  </si>
  <si>
    <r>
      <t>5UFZ</t>
    </r>
  </si>
  <si>
    <t>DM\3JFZL</t>
  </si>
  <si>
    <t>!</t>
  </si>
  <si>
    <t>5|F%T ZHF</t>
  </si>
  <si>
    <t>Z</t>
  </si>
  <si>
    <r>
      <t xml:space="preserve">VW"5UFZL ZHF
</t>
    </r>
    <r>
      <rPr>
        <sz val="11"/>
        <color indexed="8"/>
        <rFont val="LMG-Arun"/>
        <family val="0"/>
      </rPr>
      <t>sVWF" 5UFZ D]HA U6+L SZJLf</t>
    </r>
  </si>
  <si>
    <t>DM\WJFZLGM NZ</t>
  </si>
  <si>
    <t xml:space="preserve">HPTFP D]HA lGJ'ltT TFZLB </t>
  </si>
  <si>
    <t xml:space="preserve">;+F\T D]HA lGJ'ltT TFZLB </t>
  </si>
  <si>
    <t xml:space="preserve">;+F\T      D]HA lGJ'ltT TFZLB </t>
  </si>
  <si>
    <t>HPTFPD]HA lGJ'ltT TFZLB ov</t>
  </si>
  <si>
    <t xml:space="preserve"> ZHF ZMS0 5UFZ </t>
  </si>
  <si>
    <r>
      <t xml:space="preserve">VW"5UFZL ZHF
</t>
    </r>
    <r>
      <rPr>
        <sz val="11"/>
        <rFont val="LMG-Arun"/>
        <family val="0"/>
      </rPr>
      <t>sVWF" 5UFZ D]HA U6+L SZJLf</t>
    </r>
  </si>
  <si>
    <t xml:space="preserve">  D[/J[, ZHF ZMS0 5UFZ </t>
  </si>
  <si>
    <t xml:space="preserve">TOFJT ZHF ZMS0 5UFZ </t>
  </si>
  <si>
    <t xml:space="preserve">  D/JF5F+ ZHF ZMS0 5UFZ               </t>
  </si>
  <si>
    <t xml:space="preserve">:J[rKLS lGJ'ltT TFZLB </t>
  </si>
  <si>
    <t>2 2 0 2 0 2 1 1 0 0 7 7</t>
  </si>
  <si>
    <t>0 7</t>
  </si>
  <si>
    <t xml:space="preserve">prRTZ DFwIlDS </t>
  </si>
  <si>
    <t>XF/FVM v*</t>
  </si>
  <si>
    <t>vprRTZ DFwIlDS</t>
  </si>
  <si>
    <t>2202-02-110-07-7</t>
  </si>
  <si>
    <t>ZHFG\] ZMS0DF\ ~5F\TZ</t>
  </si>
  <si>
    <t xml:space="preserve"> DM\3JFZL V[ZLI;"</t>
  </si>
  <si>
    <t>44900-142400</t>
  </si>
  <si>
    <t>principal</t>
  </si>
  <si>
    <t xml:space="preserve">Countersigned for Rs </t>
  </si>
  <si>
    <r>
      <t xml:space="preserve">TFPZ_P!P)( GF GF6F\ BFTFGF 9ZFJ S|DF\S o </t>
    </r>
    <r>
      <rPr>
        <b/>
        <sz val="12"/>
        <color indexed="8"/>
        <rFont val="Arial"/>
        <family val="2"/>
      </rPr>
      <t>PGR-1098-10-M</t>
    </r>
    <r>
      <rPr>
        <sz val="12"/>
        <color indexed="8"/>
        <rFont val="LMG-Arun"/>
        <family val="0"/>
      </rPr>
      <t xml:space="preserve">  D]HA VG[ JBTM JBT YI[,F ;]WFZF 5|DF6[ WZEF0F EyYF VFSFZ[, K[P  </t>
    </r>
  </si>
  <si>
    <r>
      <t xml:space="preserve">TFZLB o </t>
    </r>
    <r>
      <rPr>
        <sz val="12"/>
        <color indexed="8"/>
        <rFont val="Arial"/>
        <family val="2"/>
      </rPr>
      <t>&amp;q!!q!Z</t>
    </r>
    <r>
      <rPr>
        <sz val="12"/>
        <color indexed="8"/>
        <rFont val="LMG-Arun"/>
        <family val="0"/>
      </rPr>
      <t xml:space="preserve">                                                                            </t>
    </r>
  </si>
  <si>
    <r>
      <t xml:space="preserve">sAFZMAFZ </t>
    </r>
    <r>
      <rPr>
        <sz val="12"/>
        <color indexed="8"/>
        <rFont val="LMG-Arun"/>
        <family val="0"/>
      </rPr>
      <t xml:space="preserve">ccS[P 0L5MhL8cc C[0[ HDF YFI K[ T[ ZSDf                                  </t>
    </r>
  </si>
  <si>
    <r>
      <t xml:space="preserve"> </t>
    </r>
    <r>
      <rPr>
        <b/>
        <sz val="12"/>
        <color indexed="8"/>
        <rFont val="LMG-Arun"/>
        <family val="0"/>
      </rPr>
      <t xml:space="preserve">V\S[ ~FPv                             </t>
    </r>
  </si>
  <si>
    <t xml:space="preserve">VUFpGF DF;G]\ 5UFZ AL, DMS,L VF%IF AFN ZHF p5Z ZC[GFZ S[ U[ZCFHZ ZC[GFZ SD"RFZLVMGM RF,] DF;GF  5UFZ AL,DF\ H~ZL S5FT SZL ZSD ;ZEZ SZ[, K[P </t>
  </si>
  <si>
    <t>;NZ C[0[</t>
  </si>
  <si>
    <t>5UFZ lA, ~FP</t>
  </si>
  <si>
    <t xml:space="preserve">V\S[ ~FP    </t>
  </si>
  <si>
    <t>U|Fg8 .G V[.0</t>
  </si>
  <si>
    <t>lA, G\AZ</t>
  </si>
  <si>
    <t>YL D\H]Z SZJFDF\ VFjIF K[P</t>
  </si>
  <si>
    <t>lH&lt;,F lX1F6FlWSFZLzL</t>
  </si>
  <si>
    <t xml:space="preserve">    2 2 0 2 0 2 1 1 0 0 5 3</t>
  </si>
  <si>
    <t xml:space="preserve">0 5 </t>
  </si>
  <si>
    <t>X{P ;J,TMGL HMUJF.</t>
  </si>
  <si>
    <t>lGEFJ VG]NFG</t>
  </si>
  <si>
    <t>;CFIS VG]NFG OF/F</t>
  </si>
  <si>
    <t xml:space="preserve">;CFIS </t>
  </si>
  <si>
    <t xml:space="preserve">       U</t>
  </si>
  <si>
    <t>VgJI[</t>
  </si>
  <si>
    <t>2202-02-110-05-3</t>
  </si>
  <si>
    <t>lD+M VF 5+SDF DFwIlDS VG[ pPDFwIlDS AgG[GF 5+S K[ VF5G[ H[ H~ZL CMI T[ 5+S SF-JF</t>
  </si>
  <si>
    <t>* DF\ 5UFZ 5\RG]\ ! DF; VMUQ8 !* G</t>
  </si>
  <si>
    <t xml:space="preserve"> 5[vA[g0</t>
  </si>
  <si>
    <t>s!f !P</t>
  </si>
  <si>
    <t xml:space="preserve"> U|[0v5[</t>
  </si>
  <si>
    <t>5P</t>
  </si>
  <si>
    <t>&amp;P</t>
  </si>
  <si>
    <t>(P</t>
  </si>
  <si>
    <t>)P</t>
  </si>
  <si>
    <t>!_P</t>
  </si>
  <si>
    <t>* DF\ 5UFZ 5\RGM        C%TM</t>
  </si>
  <si>
    <t xml:space="preserve">DM\WJFZL
</t>
  </si>
  <si>
    <t xml:space="preserve">DM\3JFZL V[ZLI;"
</t>
  </si>
  <si>
    <t xml:space="preserve">WZEF0F EyY]\
</t>
  </si>
  <si>
    <t>ZHFG\]  ZMS0  DF\ ~5F\TZ</t>
  </si>
  <si>
    <t xml:space="preserve">TlAAL EyY]\
</t>
  </si>
  <si>
    <t>SD"RFZLG]\  
GFD 
VG[   ,FISFT</t>
  </si>
  <si>
    <t>DFwIlDS</t>
  </si>
  <si>
    <t>pPDFwIlDS</t>
  </si>
  <si>
    <t>SEC TEACHER</t>
  </si>
  <si>
    <t>HIGHER SEC TEACHER</t>
  </si>
  <si>
    <t>5|lT zL4</t>
  </si>
  <si>
    <t>lH&lt;,F lX1F6FWLSFZL ;FC[A4</t>
  </si>
  <si>
    <t>AC]DF/LEJG</t>
  </si>
  <si>
    <t xml:space="preserve">lJQFIov </t>
  </si>
  <si>
    <t>lA0F6ov</t>
  </si>
  <si>
    <t xml:space="preserve">H~ZL ;FWGLS VFWFZM </t>
  </si>
  <si>
    <t xml:space="preserve">HI EFZT ;FY p5ZMST lJQFI VgJI[ H6FJJFG\] S[ VDFZL XF/FGF SD"RFZL </t>
  </si>
  <si>
    <t>TF</t>
  </si>
  <si>
    <r>
      <t xml:space="preserve">GF ZMH lGJ'ltT YI[, CMI T[DGF BFT[ </t>
    </r>
    <r>
      <rPr>
        <sz val="14"/>
        <rFont val="Arial"/>
        <family val="2"/>
      </rPr>
      <t>EL</t>
    </r>
    <r>
      <rPr>
        <sz val="14"/>
        <rFont val="LMG-Arun"/>
        <family val="0"/>
      </rPr>
      <t xml:space="preserve"> ZHF </t>
    </r>
  </si>
  <si>
    <r>
      <rPr>
        <sz val="14"/>
        <rFont val="Arial"/>
        <family val="2"/>
      </rPr>
      <t>COM</t>
    </r>
    <r>
      <rPr>
        <sz val="14"/>
        <rFont val="LMG-Arun"/>
        <family val="0"/>
      </rPr>
      <t xml:space="preserve"> ZHF </t>
    </r>
  </si>
  <si>
    <t>HDF CMI</t>
  </si>
  <si>
    <t>lGJ'ltT ;DIG]\ ZHFG]\ ZMS0DF\ ~5FTZ SZJF AFAFT</t>
  </si>
  <si>
    <t xml:space="preserve">TM T[DG]\ lGJ'ltT ;DIG]\ ZHFG]\ ZMS0DF\ ~5FTZ AL, 5F; Y. VFJJF lJG\TLP </t>
  </si>
  <si>
    <t>VF ;FY[ H~ZL ;FWGLS VFWFZM TYF  ;[JF 5MYLGL ZHFGL GM\W 5[.H VF ;FY[ ZH] SZ[, K[P</t>
  </si>
  <si>
    <t>;[JF 5MYLGL ZHFGL GM\W 5[.H</t>
  </si>
  <si>
    <t>8=:8GM 9ZFJ</t>
  </si>
  <si>
    <t>lGJ'tT SD"RFZLG\] ZHFG\]  ZMS0 DF\ ~5F\TZ4 G]\ AL,</t>
  </si>
  <si>
    <t xml:space="preserve">         VFYL 5|DF65+ VF5JFDF\ VFJ[ K[ S[ p5ZMST ;NZC]\ lGJ'T SD"RFZLG]\ ZHF ZMS0 lA, 5|YDJFZ H DMS,JFDF\ VFJ[ K[P H[ ;\:YFGF Z[S0" 5ZYL BZF. SZL VF5JFDF\ VFJ[ K[P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</si>
</sst>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"/>
    <numFmt numFmtId="174" formatCode="[$-409]mmmm\-yy;@"/>
    <numFmt numFmtId="175" formatCode="mmm\-yyyy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LMG-Arun"/>
      <family val="0"/>
    </font>
    <font>
      <sz val="14"/>
      <color indexed="8"/>
      <name val="Calibri"/>
      <family val="2"/>
    </font>
    <font>
      <sz val="14"/>
      <color indexed="8"/>
      <name val="Cambria"/>
      <family val="1"/>
    </font>
    <font>
      <b/>
      <sz val="14"/>
      <color indexed="8"/>
      <name val="LMG-Arun"/>
      <family val="0"/>
    </font>
    <font>
      <b/>
      <sz val="8"/>
      <name val="Tahoma"/>
      <family val="2"/>
    </font>
    <font>
      <sz val="8"/>
      <name val="Tahoma"/>
      <family val="2"/>
    </font>
    <font>
      <sz val="16"/>
      <name val="LMG-Arun"/>
      <family val="0"/>
    </font>
    <font>
      <sz val="8"/>
      <name val="LMG-Arun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LMG-Arun"/>
      <family val="0"/>
    </font>
    <font>
      <b/>
      <sz val="12"/>
      <color indexed="8"/>
      <name val="LMG-Arun"/>
      <family val="0"/>
    </font>
    <font>
      <sz val="11"/>
      <color indexed="8"/>
      <name val="LMG-Arun"/>
      <family val="0"/>
    </font>
    <font>
      <sz val="18"/>
      <color indexed="8"/>
      <name val="LMG-Arun"/>
      <family val="0"/>
    </font>
    <font>
      <sz val="16"/>
      <color indexed="8"/>
      <name val="LMG-Arun"/>
      <family val="0"/>
    </font>
    <font>
      <sz val="16"/>
      <color indexed="8"/>
      <name val="Cambria"/>
      <family val="1"/>
    </font>
    <font>
      <sz val="22"/>
      <color indexed="8"/>
      <name val="LMG-Arun"/>
      <family val="0"/>
    </font>
    <font>
      <sz val="24"/>
      <color indexed="8"/>
      <name val="LMG-Arun"/>
      <family val="0"/>
    </font>
    <font>
      <sz val="20"/>
      <color indexed="8"/>
      <name val="LMG-Arun"/>
      <family val="0"/>
    </font>
    <font>
      <sz val="18"/>
      <color indexed="8"/>
      <name val="Calibri"/>
      <family val="2"/>
    </font>
    <font>
      <u val="single"/>
      <sz val="14"/>
      <color indexed="8"/>
      <name val="LMG-Arun"/>
      <family val="0"/>
    </font>
    <font>
      <u val="single"/>
      <sz val="14"/>
      <color indexed="8"/>
      <name val="Cambria"/>
      <family val="1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8"/>
      <name val="LMG-Arun"/>
      <family val="0"/>
    </font>
    <font>
      <sz val="12"/>
      <name val="LMG-Arun"/>
      <family val="0"/>
    </font>
    <font>
      <sz val="8"/>
      <name val="Calibri"/>
      <family val="2"/>
    </font>
    <font>
      <sz val="14"/>
      <name val="LMG-Arun"/>
      <family val="0"/>
    </font>
    <font>
      <b/>
      <sz val="14"/>
      <name val="LMG-Arun"/>
      <family val="0"/>
    </font>
    <font>
      <sz val="14"/>
      <name val="Arial"/>
      <family val="2"/>
    </font>
    <font>
      <b/>
      <sz val="20"/>
      <name val="LMG-Arun"/>
      <family val="0"/>
    </font>
    <font>
      <sz val="13"/>
      <name val="LMG-Arun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LMG-Arun"/>
      <family val="0"/>
    </font>
    <font>
      <b/>
      <sz val="10"/>
      <color indexed="8"/>
      <name val="Arial"/>
      <family val="2"/>
    </font>
    <font>
      <i/>
      <sz val="14"/>
      <name val="LMG-Arun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8"/>
      <name val="Mr-GUJ1"/>
      <family val="2"/>
    </font>
    <font>
      <b/>
      <sz val="13"/>
      <color indexed="8"/>
      <name val="Cambria"/>
      <family val="1"/>
    </font>
    <font>
      <b/>
      <sz val="16"/>
      <name val="LMG-Arun"/>
      <family val="0"/>
    </font>
    <font>
      <sz val="18"/>
      <color indexed="8"/>
      <name val="Mr-GUJ1"/>
      <family val="2"/>
    </font>
    <font>
      <b/>
      <sz val="16"/>
      <name val="Mr-GUJ1"/>
      <family val="2"/>
    </font>
    <font>
      <sz val="14"/>
      <name val="Calibri"/>
      <family val="2"/>
    </font>
    <font>
      <sz val="14"/>
      <name val="Mr-GUJ1"/>
      <family val="2"/>
    </font>
    <font>
      <sz val="16"/>
      <name val="Mr-GUJ1"/>
      <family val="2"/>
    </font>
    <font>
      <sz val="11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Mr-GUJ1"/>
      <family val="2"/>
    </font>
    <font>
      <b/>
      <sz val="18"/>
      <color indexed="8"/>
      <name val="Mr-GUJ1"/>
      <family val="2"/>
    </font>
    <font>
      <sz val="12"/>
      <color indexed="8"/>
      <name val="Arial"/>
      <family val="2"/>
    </font>
    <font>
      <sz val="12"/>
      <color indexed="8"/>
      <name val="LMG-Arun"/>
      <family val="0"/>
    </font>
    <font>
      <sz val="16"/>
      <color indexed="8"/>
      <name val="Mr-GUJ1"/>
      <family val="2"/>
    </font>
    <font>
      <b/>
      <sz val="16"/>
      <color indexed="8"/>
      <name val="Mr-GUJ1"/>
      <family val="2"/>
    </font>
    <font>
      <b/>
      <sz val="14"/>
      <name val="Calibri"/>
      <family val="2"/>
    </font>
    <font>
      <u val="single"/>
      <sz val="14"/>
      <name val="LMG-Arun"/>
      <family val="0"/>
    </font>
    <font>
      <sz val="11"/>
      <name val="LMG-Arun"/>
      <family val="0"/>
    </font>
    <font>
      <sz val="18"/>
      <name val="Mr-GUJ1"/>
      <family val="2"/>
    </font>
    <font>
      <sz val="16"/>
      <name val="Calibri"/>
      <family val="2"/>
    </font>
    <font>
      <sz val="20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Mr-GUJ1"/>
      <family val="2"/>
    </font>
    <font>
      <sz val="10"/>
      <name val="LMG-Arun"/>
      <family val="0"/>
    </font>
    <font>
      <b/>
      <sz val="11"/>
      <color indexed="8"/>
      <name val="Mr-GUJ1"/>
      <family val="2"/>
    </font>
    <font>
      <u val="single"/>
      <sz val="14"/>
      <name val="Arial"/>
      <family val="2"/>
    </font>
    <font>
      <b/>
      <u val="single"/>
      <sz val="12"/>
      <color indexed="8"/>
      <name val="Calibri"/>
      <family val="2"/>
    </font>
    <font>
      <b/>
      <sz val="12"/>
      <name val="LMG-Aru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Mr-GUJ1"/>
      <family val="2"/>
    </font>
    <font>
      <sz val="14"/>
      <color indexed="8"/>
      <name val="Mr-GUJ1"/>
      <family val="2"/>
    </font>
    <font>
      <sz val="12"/>
      <color indexed="8"/>
      <name val="Mr-GUJ1"/>
      <family val="2"/>
    </font>
    <font>
      <b/>
      <sz val="16"/>
      <color indexed="8"/>
      <name val="Arial"/>
      <family val="2"/>
    </font>
    <font>
      <sz val="9"/>
      <color indexed="8"/>
      <name val="LMG-Arun"/>
      <family val="0"/>
    </font>
    <font>
      <sz val="1"/>
      <color indexed="9"/>
      <name val="Calibri"/>
      <family val="2"/>
    </font>
    <font>
      <b/>
      <sz val="1"/>
      <color indexed="9"/>
      <name val="Calibri"/>
      <family val="2"/>
    </font>
    <font>
      <b/>
      <sz val="1"/>
      <color indexed="9"/>
      <name val="LMG-Arun"/>
      <family val="0"/>
    </font>
    <font>
      <b/>
      <sz val="1"/>
      <color indexed="9"/>
      <name val="Mr-GUJ1"/>
      <family val="2"/>
    </font>
    <font>
      <u val="single"/>
      <sz val="20"/>
      <color indexed="8"/>
      <name val="LMG-Arun"/>
      <family val="0"/>
    </font>
    <font>
      <b/>
      <sz val="14"/>
      <color indexed="8"/>
      <name val="LMG_Usha"/>
      <family val="2"/>
    </font>
    <font>
      <sz val="10"/>
      <color indexed="8"/>
      <name val="LMG-Arun"/>
      <family val="0"/>
    </font>
    <font>
      <sz val="10"/>
      <color indexed="8"/>
      <name val="Calibri"/>
      <family val="2"/>
    </font>
    <font>
      <b/>
      <sz val="22"/>
      <color indexed="8"/>
      <name val="LMG-Arun"/>
      <family val="0"/>
    </font>
    <font>
      <b/>
      <sz val="11"/>
      <color indexed="8"/>
      <name val="Arial"/>
      <family val="2"/>
    </font>
    <font>
      <sz val="14"/>
      <color indexed="9"/>
      <name val="LMG-Arun"/>
      <family val="0"/>
    </font>
    <font>
      <sz val="26"/>
      <color indexed="8"/>
      <name val="LMG-Arun"/>
      <family val="0"/>
    </font>
    <font>
      <sz val="12"/>
      <color indexed="9"/>
      <name val="LMG-Arun"/>
      <family val="0"/>
    </font>
    <font>
      <sz val="16"/>
      <color indexed="9"/>
      <name val="LMG-Arun"/>
      <family val="0"/>
    </font>
    <font>
      <b/>
      <sz val="18"/>
      <color indexed="8"/>
      <name val="LMG-Arun"/>
      <family val="0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Mr-GUJ1"/>
      <family val="2"/>
    </font>
    <font>
      <sz val="11"/>
      <color theme="1"/>
      <name val="Mr-GUJ1"/>
      <family val="2"/>
    </font>
    <font>
      <sz val="14"/>
      <color theme="1"/>
      <name val="LMG-Arun"/>
      <family val="0"/>
    </font>
    <font>
      <sz val="16"/>
      <color theme="1"/>
      <name val="LMG-Arun"/>
      <family val="0"/>
    </font>
    <font>
      <b/>
      <sz val="14"/>
      <color theme="1"/>
      <name val="LMG-Arun"/>
      <family val="0"/>
    </font>
    <font>
      <b/>
      <sz val="14"/>
      <color theme="1"/>
      <name val="Calibri"/>
      <family val="2"/>
    </font>
    <font>
      <sz val="14"/>
      <color theme="1"/>
      <name val="Mr-GUJ1"/>
      <family val="2"/>
    </font>
    <font>
      <sz val="11"/>
      <color theme="1"/>
      <name val="LMG-Arun"/>
      <family val="0"/>
    </font>
    <font>
      <b/>
      <sz val="16"/>
      <color theme="1"/>
      <name val="Mr-GUJ1"/>
      <family val="2"/>
    </font>
    <font>
      <sz val="12"/>
      <color theme="1"/>
      <name val="LMG-Arun"/>
      <family val="0"/>
    </font>
    <font>
      <sz val="12"/>
      <color theme="1"/>
      <name val="Calibri"/>
      <family val="2"/>
    </font>
    <font>
      <sz val="12"/>
      <color theme="1"/>
      <name val="Mr-GUJ1"/>
      <family val="2"/>
    </font>
    <font>
      <sz val="14"/>
      <color theme="1"/>
      <name val="Calibri"/>
      <family val="2"/>
    </font>
    <font>
      <b/>
      <sz val="16"/>
      <color theme="1"/>
      <name val="Arial"/>
      <family val="2"/>
    </font>
    <font>
      <b/>
      <sz val="16"/>
      <color theme="1"/>
      <name val="LMG-Arun"/>
      <family val="0"/>
    </font>
    <font>
      <b/>
      <sz val="14"/>
      <color theme="1"/>
      <name val="Mr-GUJ1"/>
      <family val="2"/>
    </font>
    <font>
      <sz val="9"/>
      <color theme="1"/>
      <name val="LMG-Arun"/>
      <family val="0"/>
    </font>
    <font>
      <b/>
      <sz val="12"/>
      <color theme="1"/>
      <name val="LMG-Arun"/>
      <family val="0"/>
    </font>
    <font>
      <b/>
      <sz val="12"/>
      <color theme="1"/>
      <name val="Mr-GUJ1"/>
      <family val="2"/>
    </font>
    <font>
      <sz val="1"/>
      <color theme="0"/>
      <name val="Calibri"/>
      <family val="2"/>
    </font>
    <font>
      <b/>
      <sz val="1"/>
      <color theme="0"/>
      <name val="Calibri"/>
      <family val="2"/>
    </font>
    <font>
      <b/>
      <sz val="1"/>
      <color theme="0"/>
      <name val="LMG-Arun"/>
      <family val="0"/>
    </font>
    <font>
      <b/>
      <sz val="1"/>
      <color theme="0"/>
      <name val="Mr-GUJ1"/>
      <family val="2"/>
    </font>
    <font>
      <b/>
      <sz val="14"/>
      <color theme="1"/>
      <name val="Arial"/>
      <family val="2"/>
    </font>
    <font>
      <sz val="18"/>
      <color theme="1"/>
      <name val="LMG-Arun"/>
      <family val="0"/>
    </font>
    <font>
      <b/>
      <sz val="14"/>
      <color theme="1"/>
      <name val="LMG_Usha"/>
      <family val="2"/>
    </font>
    <font>
      <u val="single"/>
      <sz val="20"/>
      <color theme="1"/>
      <name val="LMG-Arun"/>
      <family val="0"/>
    </font>
    <font>
      <b/>
      <sz val="11"/>
      <color theme="1"/>
      <name val="Arial"/>
      <family val="2"/>
    </font>
    <font>
      <b/>
      <sz val="22"/>
      <color theme="1"/>
      <name val="LMG-Arun"/>
      <family val="0"/>
    </font>
    <font>
      <sz val="10"/>
      <color theme="1"/>
      <name val="LMG-Arun"/>
      <family val="0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Dashed"/>
      <bottom/>
    </border>
    <border>
      <left/>
      <right/>
      <top style="mediumDashed"/>
      <bottom/>
    </border>
    <border>
      <left/>
      <right style="medium"/>
      <top style="mediumDashed"/>
      <bottom/>
    </border>
    <border>
      <left/>
      <right style="double"/>
      <top/>
      <bottom/>
    </border>
    <border>
      <left style="medium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/>
      <bottom/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/>
      <bottom style="double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/>
      <bottom style="medium"/>
    </border>
    <border>
      <left style="mediumDashed"/>
      <right>
        <color indexed="63"/>
      </right>
      <top/>
      <bottom style="thin"/>
    </border>
    <border>
      <left>
        <color indexed="63"/>
      </left>
      <right style="mediumDashed"/>
      <top/>
      <bottom style="thin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/>
      <bottom style="mediumDashed"/>
    </border>
    <border>
      <left/>
      <right/>
      <top style="medium"/>
      <bottom style="thin"/>
    </border>
    <border>
      <left>
        <color indexed="63"/>
      </left>
      <right style="mediumDashed"/>
      <top style="medium"/>
      <bottom style="thin"/>
    </border>
    <border>
      <left/>
      <right style="mediumDashed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thick"/>
      <top style="thin"/>
      <bottom style="mediumDashed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DashDotDot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mediumDashDotDot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 style="thin"/>
      <right style="mediumDashDotDot"/>
      <top style="thin"/>
      <bottom style="mediumDashDotDot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Dashed"/>
      <bottom>
        <color indexed="63"/>
      </bottom>
    </border>
    <border>
      <left style="thin"/>
      <right style="thick"/>
      <top style="mediumDashed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mediumDashed"/>
    </border>
    <border>
      <left style="thick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thick"/>
      <top style="mediumDashed"/>
      <bottom style="mediumDashed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mediumDashDotDot"/>
      <bottom>
        <color indexed="63"/>
      </bottom>
    </border>
    <border>
      <left>
        <color indexed="63"/>
      </left>
      <right style="thick"/>
      <top style="mediumDashDotDot"/>
      <bottom>
        <color indexed="63"/>
      </bottom>
    </border>
    <border>
      <left style="thick"/>
      <right style="thick"/>
      <top style="mediumDashDotDot"/>
      <bottom>
        <color indexed="63"/>
      </bottom>
    </border>
    <border>
      <left style="thick"/>
      <right style="thin"/>
      <top style="mediumDashDotDot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 style="thin"/>
    </border>
    <border>
      <left style="mediumDashDotDot"/>
      <right style="thin"/>
      <top style="mediumDashDotDot"/>
      <bottom style="thin"/>
    </border>
    <border>
      <left style="thin"/>
      <right style="thin"/>
      <top style="mediumDashDotDot"/>
      <bottom>
        <color indexed="63"/>
      </bottom>
    </border>
    <border>
      <left style="thin"/>
      <right style="thin"/>
      <top style="mediumDashDotDot"/>
      <bottom style="thin"/>
    </border>
    <border>
      <left style="thin"/>
      <right style="mediumDashDotDot"/>
      <top style="mediumDashDotDot"/>
      <bottom style="thin"/>
    </border>
    <border>
      <left style="mediumDashed"/>
      <right>
        <color indexed="63"/>
      </right>
      <top style="thin"/>
      <bottom/>
    </border>
    <border>
      <left>
        <color indexed="63"/>
      </left>
      <right style="mediumDashed"/>
      <top style="thin"/>
      <bottom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26" borderId="0" applyNumberFormat="0" applyBorder="0" applyAlignment="0" applyProtection="0"/>
    <xf numFmtId="0" fontId="115" fillId="27" borderId="1" applyNumberFormat="0" applyAlignment="0" applyProtection="0"/>
    <xf numFmtId="0" fontId="11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22" fillId="30" borderId="1" applyNumberFormat="0" applyAlignment="0" applyProtection="0"/>
    <xf numFmtId="0" fontId="123" fillId="0" borderId="6" applyNumberFormat="0" applyFill="0" applyAlignment="0" applyProtection="0"/>
    <xf numFmtId="0" fontId="124" fillId="31" borderId="0" applyNumberFormat="0" applyBorder="0" applyAlignment="0" applyProtection="0"/>
    <xf numFmtId="0" fontId="1" fillId="32" borderId="7" applyNumberFormat="0" applyFont="0" applyAlignment="0" applyProtection="0"/>
    <xf numFmtId="0" fontId="125" fillId="27" borderId="8" applyNumberFormat="0" applyAlignment="0" applyProtection="0"/>
    <xf numFmtId="9" fontId="1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</cellStyleXfs>
  <cellXfs count="69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27" xfId="0" applyFont="1" applyBorder="1" applyAlignment="1">
      <alignment horizontal="right"/>
    </xf>
    <xf numFmtId="0" fontId="16" fillId="0" borderId="24" xfId="0" applyFont="1" applyBorder="1" applyAlignment="1">
      <alignment/>
    </xf>
    <xf numFmtId="0" fontId="16" fillId="0" borderId="27" xfId="0" applyFont="1" applyBorder="1" applyAlignment="1">
      <alignment/>
    </xf>
    <xf numFmtId="0" fontId="14" fillId="0" borderId="24" xfId="0" applyFont="1" applyBorder="1" applyAlignment="1">
      <alignment/>
    </xf>
    <xf numFmtId="0" fontId="16" fillId="0" borderId="28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4" fillId="0" borderId="24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4" fillId="0" borderId="27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4" fillId="0" borderId="32" xfId="0" applyFont="1" applyBorder="1" applyAlignment="1">
      <alignment horizontal="left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11" fillId="0" borderId="30" xfId="0" applyFont="1" applyBorder="1" applyAlignment="1">
      <alignment/>
    </xf>
    <xf numFmtId="0" fontId="16" fillId="0" borderId="3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38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37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37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11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24" xfId="0" applyFont="1" applyBorder="1" applyAlignment="1">
      <alignment/>
    </xf>
    <xf numFmtId="0" fontId="34" fillId="0" borderId="24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14" fontId="36" fillId="0" borderId="0" xfId="0" applyNumberFormat="1" applyFont="1" applyAlignment="1">
      <alignment horizontal="left"/>
    </xf>
    <xf numFmtId="0" fontId="34" fillId="0" borderId="0" xfId="0" applyFont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justify" vertical="center" wrapText="1"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vertical="justify" wrapText="1"/>
    </xf>
    <xf numFmtId="0" fontId="13" fillId="0" borderId="0" xfId="0" applyFont="1" applyBorder="1" applyAlignment="1">
      <alignment vertical="justify" wrapText="1"/>
    </xf>
    <xf numFmtId="0" fontId="13" fillId="0" borderId="45" xfId="0" applyFont="1" applyBorder="1" applyAlignment="1">
      <alignment vertical="justify" wrapText="1"/>
    </xf>
    <xf numFmtId="0" fontId="13" fillId="0" borderId="49" xfId="0" applyFont="1" applyBorder="1" applyAlignment="1">
      <alignment vertical="justify" wrapText="1"/>
    </xf>
    <xf numFmtId="0" fontId="13" fillId="0" borderId="50" xfId="0" applyFont="1" applyBorder="1" applyAlignment="1">
      <alignment vertical="justify" wrapText="1"/>
    </xf>
    <xf numFmtId="0" fontId="13" fillId="0" borderId="51" xfId="0" applyFont="1" applyBorder="1" applyAlignment="1">
      <alignment vertical="justify" wrapText="1"/>
    </xf>
    <xf numFmtId="0" fontId="30" fillId="0" borderId="23" xfId="0" applyFont="1" applyBorder="1" applyAlignment="1">
      <alignment vertical="center"/>
    </xf>
    <xf numFmtId="2" fontId="45" fillId="0" borderId="18" xfId="0" applyNumberFormat="1" applyFont="1" applyBorder="1" applyAlignment="1">
      <alignment vertical="center"/>
    </xf>
    <xf numFmtId="14" fontId="46" fillId="0" borderId="21" xfId="0" applyNumberFormat="1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49" fillId="0" borderId="47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51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 horizontal="center"/>
      <protection hidden="1"/>
    </xf>
    <xf numFmtId="0" fontId="34" fillId="0" borderId="24" xfId="0" applyFont="1" applyFill="1" applyBorder="1" applyAlignment="1" applyProtection="1">
      <alignment horizontal="center" vertical="center" wrapText="1"/>
      <protection hidden="1"/>
    </xf>
    <xf numFmtId="0" fontId="34" fillId="0" borderId="24" xfId="0" applyFont="1" applyFill="1" applyBorder="1" applyAlignment="1" applyProtection="1">
      <alignment horizontal="center" vertical="center"/>
      <protection hidden="1"/>
    </xf>
    <xf numFmtId="0" fontId="52" fillId="0" borderId="24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Fill="1" applyAlignment="1" applyProtection="1">
      <alignment horizontal="center" vertical="center" wrapText="1"/>
      <protection hidden="1"/>
    </xf>
    <xf numFmtId="0" fontId="52" fillId="0" borderId="24" xfId="0" applyFont="1" applyFill="1" applyBorder="1" applyAlignment="1" applyProtection="1">
      <alignment horizontal="center" vertical="center"/>
      <protection hidden="1"/>
    </xf>
    <xf numFmtId="14" fontId="52" fillId="0" borderId="24" xfId="0" applyNumberFormat="1" applyFont="1" applyFill="1" applyBorder="1" applyAlignment="1" applyProtection="1">
      <alignment horizontal="center" vertical="center"/>
      <protection hidden="1"/>
    </xf>
    <xf numFmtId="1" fontId="52" fillId="0" borderId="24" xfId="0" applyNumberFormat="1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 horizontal="left"/>
      <protection hidden="1"/>
    </xf>
    <xf numFmtId="0" fontId="34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14" fontId="51" fillId="0" borderId="0" xfId="0" applyNumberFormat="1" applyFont="1" applyFill="1" applyAlignment="1" applyProtection="1">
      <alignment/>
      <protection hidden="1"/>
    </xf>
    <xf numFmtId="0" fontId="35" fillId="0" borderId="0" xfId="0" applyFont="1" applyFill="1" applyAlignment="1" applyProtection="1">
      <alignment/>
      <protection hidden="1"/>
    </xf>
    <xf numFmtId="2" fontId="53" fillId="0" borderId="0" xfId="0" applyNumberFormat="1" applyFont="1" applyFill="1" applyAlignment="1" applyProtection="1">
      <alignment horizontal="left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36" fillId="0" borderId="0" xfId="0" applyFont="1" applyFill="1" applyAlignment="1" applyProtection="1">
      <alignment horizontal="left" vertical="justify" wrapText="1"/>
      <protection hidden="1"/>
    </xf>
    <xf numFmtId="2" fontId="51" fillId="0" borderId="0" xfId="0" applyNumberFormat="1" applyFont="1" applyFill="1" applyAlignment="1" applyProtection="1">
      <alignment horizontal="left"/>
      <protection hidden="1"/>
    </xf>
    <xf numFmtId="14" fontId="52" fillId="0" borderId="0" xfId="0" applyNumberFormat="1" applyFont="1" applyFill="1" applyAlignment="1" applyProtection="1">
      <alignment horizontal="left"/>
      <protection hidden="1"/>
    </xf>
    <xf numFmtId="0" fontId="55" fillId="0" borderId="24" xfId="0" applyFont="1" applyFill="1" applyBorder="1" applyAlignment="1" applyProtection="1">
      <alignment horizontal="left" vertical="center"/>
      <protection hidden="1"/>
    </xf>
    <xf numFmtId="0" fontId="55" fillId="0" borderId="24" xfId="0" applyFont="1" applyBorder="1" applyAlignment="1" applyProtection="1">
      <alignment horizontal="left" vertical="center"/>
      <protection hidden="1"/>
    </xf>
    <xf numFmtId="0" fontId="3" fillId="0" borderId="24" xfId="0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56" fillId="0" borderId="24" xfId="0" applyFont="1" applyFill="1" applyBorder="1" applyAlignment="1" applyProtection="1">
      <alignment horizontal="center" vertical="center"/>
      <protection hidden="1"/>
    </xf>
    <xf numFmtId="0" fontId="52" fillId="0" borderId="24" xfId="0" applyFont="1" applyFill="1" applyBorder="1" applyAlignment="1" applyProtection="1">
      <alignment horizontal="center"/>
      <protection hidden="1"/>
    </xf>
    <xf numFmtId="0" fontId="52" fillId="0" borderId="24" xfId="0" applyFont="1" applyBorder="1" applyAlignment="1">
      <alignment horizontal="center"/>
    </xf>
    <xf numFmtId="0" fontId="52" fillId="0" borderId="24" xfId="0" applyFont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18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" fillId="0" borderId="52" xfId="0" applyFont="1" applyBorder="1" applyAlignment="1">
      <alignment horizontal="right"/>
    </xf>
    <xf numFmtId="0" fontId="6" fillId="0" borderId="54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left"/>
    </xf>
    <xf numFmtId="0" fontId="0" fillId="0" borderId="56" xfId="0" applyBorder="1" applyAlignment="1">
      <alignment/>
    </xf>
    <xf numFmtId="0" fontId="3" fillId="0" borderId="54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6" fillId="0" borderId="0" xfId="0" applyFont="1" applyBorder="1" applyAlignment="1">
      <alignment/>
    </xf>
    <xf numFmtId="14" fontId="46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4" fontId="46" fillId="0" borderId="30" xfId="0" applyNumberFormat="1" applyFont="1" applyBorder="1" applyAlignment="1">
      <alignment horizontal="left"/>
    </xf>
    <xf numFmtId="0" fontId="34" fillId="0" borderId="27" xfId="0" applyFont="1" applyFill="1" applyBorder="1" applyAlignment="1" applyProtection="1">
      <alignment horizontal="center" vertical="center"/>
      <protection hidden="1"/>
    </xf>
    <xf numFmtId="0" fontId="129" fillId="0" borderId="0" xfId="0" applyFont="1" applyAlignment="1">
      <alignment horizontal="center"/>
    </xf>
    <xf numFmtId="0" fontId="13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62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31" fillId="0" borderId="6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2" fillId="0" borderId="66" xfId="0" applyFont="1" applyBorder="1" applyAlignment="1">
      <alignment vertical="center"/>
    </xf>
    <xf numFmtId="0" fontId="132" fillId="0" borderId="0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134" fillId="0" borderId="0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135" fillId="0" borderId="69" xfId="0" applyFont="1" applyBorder="1" applyAlignment="1">
      <alignment horizontal="center" vertical="center"/>
    </xf>
    <xf numFmtId="0" fontId="131" fillId="0" borderId="69" xfId="0" applyFont="1" applyBorder="1" applyAlignment="1">
      <alignment horizontal="center" vertical="center" wrapText="1"/>
    </xf>
    <xf numFmtId="0" fontId="136" fillId="0" borderId="70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36" fillId="0" borderId="24" xfId="0" applyFont="1" applyBorder="1" applyAlignment="1">
      <alignment horizontal="center" vertical="center" wrapText="1"/>
    </xf>
    <xf numFmtId="0" fontId="137" fillId="0" borderId="24" xfId="0" applyFont="1" applyBorder="1" applyAlignment="1">
      <alignment horizontal="center" vertical="center"/>
    </xf>
    <xf numFmtId="0" fontId="136" fillId="0" borderId="71" xfId="0" applyFont="1" applyBorder="1" applyAlignment="1">
      <alignment horizontal="center" vertical="center" wrapText="1"/>
    </xf>
    <xf numFmtId="0" fontId="137" fillId="0" borderId="72" xfId="0" applyFont="1" applyBorder="1" applyAlignment="1">
      <alignment horizontal="center" vertical="center"/>
    </xf>
    <xf numFmtId="0" fontId="137" fillId="0" borderId="73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7" xfId="0" applyBorder="1" applyAlignment="1">
      <alignment vertical="center"/>
    </xf>
    <xf numFmtId="0" fontId="131" fillId="0" borderId="66" xfId="0" applyFont="1" applyBorder="1" applyAlignment="1">
      <alignment/>
    </xf>
    <xf numFmtId="0" fontId="131" fillId="0" borderId="0" xfId="0" applyFont="1" applyBorder="1" applyAlignment="1">
      <alignment/>
    </xf>
    <xf numFmtId="0" fontId="133" fillId="0" borderId="0" xfId="0" applyFont="1" applyBorder="1" applyAlignment="1">
      <alignment/>
    </xf>
    <xf numFmtId="0" fontId="0" fillId="0" borderId="66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138" fillId="0" borderId="70" xfId="0" applyFont="1" applyBorder="1" applyAlignment="1">
      <alignment vertical="center"/>
    </xf>
    <xf numFmtId="0" fontId="131" fillId="0" borderId="0" xfId="0" applyFont="1" applyAlignment="1">
      <alignment vertical="center"/>
    </xf>
    <xf numFmtId="0" fontId="139" fillId="0" borderId="70" xfId="0" applyFont="1" applyBorder="1" applyAlignment="1">
      <alignment vertical="center"/>
    </xf>
    <xf numFmtId="0" fontId="140" fillId="0" borderId="0" xfId="0" applyFont="1" applyBorder="1" applyAlignment="1">
      <alignment vertical="center"/>
    </xf>
    <xf numFmtId="0" fontId="140" fillId="0" borderId="67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8" fillId="0" borderId="66" xfId="0" applyFont="1" applyBorder="1" applyAlignment="1">
      <alignment vertical="center"/>
    </xf>
    <xf numFmtId="0" fontId="138" fillId="0" borderId="0" xfId="0" applyFont="1" applyBorder="1" applyAlignment="1">
      <alignment vertical="center"/>
    </xf>
    <xf numFmtId="0" fontId="138" fillId="0" borderId="75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138" fillId="0" borderId="66" xfId="0" applyFont="1" applyBorder="1" applyAlignment="1">
      <alignment horizontal="center" vertical="center" wrapText="1"/>
    </xf>
    <xf numFmtId="0" fontId="141" fillId="0" borderId="0" xfId="0" applyFont="1" applyAlignment="1">
      <alignment vertical="center"/>
    </xf>
    <xf numFmtId="0" fontId="132" fillId="0" borderId="78" xfId="0" applyFont="1" applyBorder="1" applyAlignment="1">
      <alignment horizontal="left" vertical="center"/>
    </xf>
    <xf numFmtId="0" fontId="0" fillId="0" borderId="79" xfId="0" applyBorder="1" applyAlignment="1">
      <alignment/>
    </xf>
    <xf numFmtId="0" fontId="132" fillId="0" borderId="79" xfId="0" applyFont="1" applyBorder="1" applyAlignment="1">
      <alignment horizontal="left" vertical="center"/>
    </xf>
    <xf numFmtId="174" fontId="142" fillId="0" borderId="80" xfId="0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32" fillId="0" borderId="81" xfId="0" applyFont="1" applyBorder="1" applyAlignment="1">
      <alignment horizontal="left" vertical="center"/>
    </xf>
    <xf numFmtId="0" fontId="143" fillId="0" borderId="0" xfId="0" applyFont="1" applyBorder="1" applyAlignment="1">
      <alignment horizontal="left" vertical="center"/>
    </xf>
    <xf numFmtId="0" fontId="0" fillId="0" borderId="82" xfId="0" applyBorder="1" applyAlignment="1">
      <alignment/>
    </xf>
    <xf numFmtId="0" fontId="132" fillId="0" borderId="0" xfId="0" applyFont="1" applyBorder="1" applyAlignment="1">
      <alignment horizontal="left" vertical="center"/>
    </xf>
    <xf numFmtId="0" fontId="131" fillId="0" borderId="0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38" fillId="0" borderId="24" xfId="0" applyFont="1" applyBorder="1" applyAlignment="1">
      <alignment horizontal="center" vertical="center" textRotation="90" wrapText="1"/>
    </xf>
    <xf numFmtId="0" fontId="138" fillId="0" borderId="24" xfId="0" applyFont="1" applyBorder="1" applyAlignment="1">
      <alignment horizontal="center" vertical="center" wrapText="1"/>
    </xf>
    <xf numFmtId="0" fontId="140" fillId="0" borderId="86" xfId="0" applyFont="1" applyBorder="1" applyAlignment="1">
      <alignment horizontal="center" vertical="center"/>
    </xf>
    <xf numFmtId="0" fontId="140" fillId="0" borderId="24" xfId="0" applyFont="1" applyBorder="1" applyAlignment="1">
      <alignment horizontal="center" vertical="center"/>
    </xf>
    <xf numFmtId="0" fontId="140" fillId="0" borderId="87" xfId="0" applyFont="1" applyBorder="1" applyAlignment="1">
      <alignment horizontal="center" vertical="center"/>
    </xf>
    <xf numFmtId="0" fontId="140" fillId="0" borderId="0" xfId="0" applyFont="1" applyAlignment="1">
      <alignment horizontal="center" vertical="center"/>
    </xf>
    <xf numFmtId="0" fontId="135" fillId="0" borderId="86" xfId="0" applyFont="1" applyBorder="1" applyAlignment="1">
      <alignment horizontal="center" vertical="center"/>
    </xf>
    <xf numFmtId="0" fontId="144" fillId="0" borderId="24" xfId="0" applyFont="1" applyBorder="1" applyAlignment="1">
      <alignment horizontal="center" vertical="center" wrapText="1"/>
    </xf>
    <xf numFmtId="0" fontId="144" fillId="0" borderId="24" xfId="0" applyFont="1" applyBorder="1" applyAlignment="1">
      <alignment horizontal="center" vertical="center" textRotation="90" wrapText="1"/>
    </xf>
    <xf numFmtId="0" fontId="135" fillId="0" borderId="87" xfId="0" applyFont="1" applyBorder="1" applyAlignment="1">
      <alignment horizontal="center" vertical="center" textRotation="90" wrapText="1"/>
    </xf>
    <xf numFmtId="0" fontId="135" fillId="0" borderId="24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135" fillId="0" borderId="88" xfId="0" applyFont="1" applyBorder="1" applyAlignment="1">
      <alignment horizontal="center" vertical="center"/>
    </xf>
    <xf numFmtId="0" fontId="136" fillId="0" borderId="89" xfId="0" applyFont="1" applyBorder="1" applyAlignment="1">
      <alignment/>
    </xf>
    <xf numFmtId="0" fontId="136" fillId="0" borderId="89" xfId="0" applyFont="1" applyBorder="1" applyAlignment="1">
      <alignment vertical="center" wrapText="1"/>
    </xf>
    <xf numFmtId="0" fontId="135" fillId="0" borderId="89" xfId="0" applyFont="1" applyBorder="1" applyAlignment="1">
      <alignment horizontal="center" vertical="center" textRotation="90" wrapText="1"/>
    </xf>
    <xf numFmtId="0" fontId="144" fillId="0" borderId="89" xfId="0" applyFont="1" applyBorder="1" applyAlignment="1">
      <alignment horizontal="center" vertical="center" textRotation="90" wrapText="1"/>
    </xf>
    <xf numFmtId="0" fontId="135" fillId="0" borderId="90" xfId="0" applyFont="1" applyBorder="1" applyAlignment="1">
      <alignment horizontal="center" vertical="center" textRotation="90" wrapText="1"/>
    </xf>
    <xf numFmtId="0" fontId="113" fillId="0" borderId="0" xfId="0" applyFont="1" applyAlignment="1">
      <alignment horizontal="center"/>
    </xf>
    <xf numFmtId="0" fontId="60" fillId="0" borderId="24" xfId="0" applyFont="1" applyBorder="1" applyAlignment="1">
      <alignment horizontal="left" vertical="center" wrapText="1"/>
    </xf>
    <xf numFmtId="0" fontId="145" fillId="0" borderId="2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11" fillId="0" borderId="0" xfId="0" applyNumberFormat="1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61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top" wrapText="1"/>
    </xf>
    <xf numFmtId="1" fontId="61" fillId="0" borderId="24" xfId="0" applyNumberFormat="1" applyFont="1" applyBorder="1" applyAlignment="1">
      <alignment horizontal="center" vertical="center"/>
    </xf>
    <xf numFmtId="1" fontId="61" fillId="0" borderId="9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0" borderId="27" xfId="0" applyFont="1" applyFill="1" applyBorder="1" applyAlignment="1" applyProtection="1">
      <alignment horizontal="center" vertical="center"/>
      <protection hidden="1"/>
    </xf>
    <xf numFmtId="0" fontId="46" fillId="0" borderId="18" xfId="0" applyFont="1" applyBorder="1" applyAlignment="1">
      <alignment horizontal="left" vertical="center" wrapText="1"/>
    </xf>
    <xf numFmtId="0" fontId="34" fillId="0" borderId="0" xfId="0" applyFont="1" applyFill="1" applyAlignment="1" applyProtection="1">
      <alignment horizontal="right"/>
      <protection hidden="1"/>
    </xf>
    <xf numFmtId="14" fontId="61" fillId="0" borderId="0" xfId="0" applyNumberFormat="1" applyFont="1" applyBorder="1" applyAlignment="1">
      <alignment horizontal="left" vertical="center"/>
    </xf>
    <xf numFmtId="14" fontId="62" fillId="0" borderId="92" xfId="0" applyNumberFormat="1" applyFont="1" applyBorder="1" applyAlignment="1">
      <alignment horizontal="left" vertical="center"/>
    </xf>
    <xf numFmtId="2" fontId="11" fillId="0" borderId="60" xfId="0" applyNumberFormat="1" applyFont="1" applyBorder="1" applyAlignment="1">
      <alignment vertical="center"/>
    </xf>
    <xf numFmtId="0" fontId="34" fillId="0" borderId="4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1" fillId="0" borderId="45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4" fontId="50" fillId="0" borderId="92" xfId="0" applyNumberFormat="1" applyFont="1" applyBorder="1" applyAlignment="1">
      <alignment horizontal="left" vertical="center"/>
    </xf>
    <xf numFmtId="0" fontId="34" fillId="0" borderId="48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14" fontId="63" fillId="0" borderId="0" xfId="0" applyNumberFormat="1" applyFont="1" applyBorder="1" applyAlignment="1">
      <alignment horizontal="left" vertical="center"/>
    </xf>
    <xf numFmtId="0" fontId="34" fillId="0" borderId="47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vertical="center" wrapText="1"/>
    </xf>
    <xf numFmtId="0" fontId="53" fillId="0" borderId="24" xfId="0" applyFont="1" applyBorder="1" applyAlignment="1">
      <alignment horizontal="center" vertical="center"/>
    </xf>
    <xf numFmtId="1" fontId="53" fillId="0" borderId="91" xfId="0" applyNumberFormat="1" applyFont="1" applyBorder="1" applyAlignment="1">
      <alignment horizontal="center" vertical="center"/>
    </xf>
    <xf numFmtId="0" fontId="34" fillId="0" borderId="24" xfId="0" applyFont="1" applyBorder="1" applyAlignment="1">
      <alignment vertical="top" wrapText="1"/>
    </xf>
    <xf numFmtId="0" fontId="66" fillId="0" borderId="47" xfId="0" applyFont="1" applyBorder="1" applyAlignment="1">
      <alignment horizontal="center" vertical="center"/>
    </xf>
    <xf numFmtId="1" fontId="53" fillId="0" borderId="24" xfId="0" applyNumberFormat="1" applyFont="1" applyBorder="1" applyAlignment="1">
      <alignment horizontal="center" vertical="center"/>
    </xf>
    <xf numFmtId="0" fontId="68" fillId="0" borderId="48" xfId="0" applyFont="1" applyBorder="1" applyAlignment="1">
      <alignment vertical="justify" wrapText="1"/>
    </xf>
    <xf numFmtId="0" fontId="68" fillId="0" borderId="0" xfId="0" applyFont="1" applyBorder="1" applyAlignment="1">
      <alignment vertical="justify" wrapText="1"/>
    </xf>
    <xf numFmtId="0" fontId="68" fillId="0" borderId="45" xfId="0" applyFont="1" applyBorder="1" applyAlignment="1">
      <alignment vertical="justify" wrapText="1"/>
    </xf>
    <xf numFmtId="0" fontId="68" fillId="0" borderId="49" xfId="0" applyFont="1" applyBorder="1" applyAlignment="1">
      <alignment vertical="justify" wrapText="1"/>
    </xf>
    <xf numFmtId="0" fontId="68" fillId="0" borderId="50" xfId="0" applyFont="1" applyBorder="1" applyAlignment="1">
      <alignment vertical="justify" wrapText="1"/>
    </xf>
    <xf numFmtId="0" fontId="68" fillId="0" borderId="51" xfId="0" applyFont="1" applyBorder="1" applyAlignment="1">
      <alignment vertical="justify" wrapText="1"/>
    </xf>
    <xf numFmtId="0" fontId="146" fillId="0" borderId="0" xfId="0" applyFont="1" applyBorder="1" applyAlignment="1">
      <alignment horizontal="left" vertical="center"/>
    </xf>
    <xf numFmtId="1" fontId="144" fillId="0" borderId="24" xfId="0" applyNumberFormat="1" applyFont="1" applyBorder="1" applyAlignment="1">
      <alignment horizontal="center" vertical="center" textRotation="90" wrapText="1"/>
    </xf>
    <xf numFmtId="0" fontId="147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/>
    </xf>
    <xf numFmtId="0" fontId="12" fillId="0" borderId="31" xfId="0" applyFont="1" applyBorder="1" applyAlignment="1">
      <alignment/>
    </xf>
    <xf numFmtId="1" fontId="12" fillId="0" borderId="13" xfId="0" applyNumberFormat="1" applyFont="1" applyBorder="1" applyAlignment="1">
      <alignment horizontal="right"/>
    </xf>
    <xf numFmtId="0" fontId="15" fillId="33" borderId="31" xfId="0" applyFont="1" applyFill="1" applyBorder="1" applyAlignment="1">
      <alignment horizontal="right"/>
    </xf>
    <xf numFmtId="0" fontId="3" fillId="0" borderId="52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justify" wrapText="1"/>
    </xf>
    <xf numFmtId="0" fontId="3" fillId="0" borderId="53" xfId="0" applyFont="1" applyBorder="1" applyAlignment="1">
      <alignment horizontal="justify" vertical="justify" wrapText="1"/>
    </xf>
    <xf numFmtId="0" fontId="69" fillId="0" borderId="0" xfId="0" applyFont="1" applyBorder="1" applyAlignment="1">
      <alignment/>
    </xf>
    <xf numFmtId="0" fontId="138" fillId="0" borderId="0" xfId="0" applyFont="1" applyBorder="1" applyAlignment="1">
      <alignment horizontal="left" vertical="center" wrapText="1"/>
    </xf>
    <xf numFmtId="0" fontId="138" fillId="0" borderId="67" xfId="0" applyFont="1" applyBorder="1" applyAlignment="1">
      <alignment horizontal="left" vertical="center" wrapText="1"/>
    </xf>
    <xf numFmtId="0" fontId="139" fillId="0" borderId="0" xfId="0" applyFont="1" applyBorder="1" applyAlignment="1">
      <alignment vertical="center"/>
    </xf>
    <xf numFmtId="0" fontId="139" fillId="0" borderId="67" xfId="0" applyFont="1" applyBorder="1" applyAlignment="1">
      <alignment vertical="center"/>
    </xf>
    <xf numFmtId="0" fontId="138" fillId="0" borderId="70" xfId="0" applyFont="1" applyBorder="1" applyAlignment="1">
      <alignment vertical="top" wrapText="1"/>
    </xf>
    <xf numFmtId="0" fontId="139" fillId="0" borderId="24" xfId="0" applyFont="1" applyBorder="1" applyAlignment="1">
      <alignment vertical="center"/>
    </xf>
    <xf numFmtId="0" fontId="138" fillId="0" borderId="24" xfId="0" applyFont="1" applyBorder="1" applyAlignment="1">
      <alignment horizontal="right" wrapText="1"/>
    </xf>
    <xf numFmtId="0" fontId="139" fillId="0" borderId="24" xfId="0" applyFont="1" applyBorder="1" applyAlignment="1">
      <alignment/>
    </xf>
    <xf numFmtId="0" fontId="139" fillId="0" borderId="70" xfId="0" applyFont="1" applyBorder="1" applyAlignment="1">
      <alignment/>
    </xf>
    <xf numFmtId="0" fontId="138" fillId="0" borderId="66" xfId="0" applyFont="1" applyBorder="1" applyAlignment="1">
      <alignment vertical="top" wrapText="1"/>
    </xf>
    <xf numFmtId="0" fontId="139" fillId="0" borderId="12" xfId="0" applyFont="1" applyBorder="1" applyAlignment="1">
      <alignment wrapText="1"/>
    </xf>
    <xf numFmtId="0" fontId="139" fillId="0" borderId="0" xfId="0" applyFont="1" applyBorder="1" applyAlignment="1">
      <alignment/>
    </xf>
    <xf numFmtId="0" fontId="139" fillId="0" borderId="67" xfId="0" applyFont="1" applyBorder="1" applyAlignment="1">
      <alignment/>
    </xf>
    <xf numFmtId="0" fontId="139" fillId="0" borderId="0" xfId="0" applyFont="1" applyAlignment="1">
      <alignment/>
    </xf>
    <xf numFmtId="0" fontId="138" fillId="0" borderId="66" xfId="0" applyFont="1" applyBorder="1" applyAlignment="1">
      <alignment horizontal="center" wrapText="1"/>
    </xf>
    <xf numFmtId="0" fontId="0" fillId="0" borderId="0" xfId="0" applyAlignment="1">
      <alignment/>
    </xf>
    <xf numFmtId="0" fontId="138" fillId="0" borderId="0" xfId="0" applyFont="1" applyAlignment="1">
      <alignment/>
    </xf>
    <xf numFmtId="0" fontId="136" fillId="0" borderId="0" xfId="0" applyFont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30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148" fillId="0" borderId="0" xfId="0" applyFont="1" applyBorder="1" applyAlignment="1">
      <alignment/>
    </xf>
    <xf numFmtId="0" fontId="148" fillId="0" borderId="0" xfId="0" applyFont="1" applyBorder="1" applyAlignment="1">
      <alignment horizontal="center"/>
    </xf>
    <xf numFmtId="0" fontId="149" fillId="0" borderId="0" xfId="0" applyFont="1" applyBorder="1" applyAlignment="1">
      <alignment/>
    </xf>
    <xf numFmtId="0" fontId="149" fillId="0" borderId="0" xfId="0" applyFont="1" applyBorder="1" applyAlignment="1">
      <alignment horizontal="left"/>
    </xf>
    <xf numFmtId="0" fontId="148" fillId="0" borderId="0" xfId="0" applyFont="1" applyBorder="1" applyAlignment="1">
      <alignment vertical="center"/>
    </xf>
    <xf numFmtId="0" fontId="149" fillId="0" borderId="0" xfId="0" applyFont="1" applyBorder="1" applyAlignment="1">
      <alignment horizontal="right"/>
    </xf>
    <xf numFmtId="0" fontId="150" fillId="0" borderId="0" xfId="0" applyFont="1" applyBorder="1" applyAlignment="1">
      <alignment/>
    </xf>
    <xf numFmtId="0" fontId="149" fillId="0" borderId="0" xfId="0" applyFont="1" applyBorder="1" applyAlignment="1">
      <alignment horizontal="right" vertical="center"/>
    </xf>
    <xf numFmtId="0" fontId="150" fillId="0" borderId="0" xfId="0" applyFont="1" applyBorder="1" applyAlignment="1">
      <alignment vertical="center"/>
    </xf>
    <xf numFmtId="0" fontId="150" fillId="0" borderId="0" xfId="0" applyFont="1" applyBorder="1" applyAlignment="1">
      <alignment horizontal="right"/>
    </xf>
    <xf numFmtId="0" fontId="151" fillId="0" borderId="0" xfId="0" applyFont="1" applyBorder="1" applyAlignment="1">
      <alignment vertical="center"/>
    </xf>
    <xf numFmtId="0" fontId="150" fillId="0" borderId="0" xfId="0" applyFont="1" applyBorder="1" applyAlignment="1">
      <alignment horizontal="right" vertical="center"/>
    </xf>
    <xf numFmtId="0" fontId="34" fillId="34" borderId="27" xfId="0" applyFont="1" applyFill="1" applyBorder="1" applyAlignment="1" applyProtection="1">
      <alignment/>
      <protection hidden="1"/>
    </xf>
    <xf numFmtId="0" fontId="52" fillId="34" borderId="24" xfId="0" applyFont="1" applyFill="1" applyBorder="1" applyAlignment="1" applyProtection="1">
      <alignment horizontal="center" vertical="center"/>
      <protection hidden="1"/>
    </xf>
    <xf numFmtId="0" fontId="56" fillId="34" borderId="24" xfId="0" applyFont="1" applyFill="1" applyBorder="1" applyAlignment="1" applyProtection="1">
      <alignment horizontal="center" vertical="center"/>
      <protection hidden="1"/>
    </xf>
    <xf numFmtId="0" fontId="34" fillId="34" borderId="24" xfId="0" applyFont="1" applyFill="1" applyBorder="1" applyAlignment="1" applyProtection="1">
      <alignment horizontal="center" vertical="center"/>
      <protection hidden="1"/>
    </xf>
    <xf numFmtId="14" fontId="52" fillId="34" borderId="24" xfId="0" applyNumberFormat="1" applyFont="1" applyFill="1" applyBorder="1" applyAlignment="1" applyProtection="1">
      <alignment horizontal="center" vertical="center"/>
      <protection hidden="1"/>
    </xf>
    <xf numFmtId="1" fontId="52" fillId="34" borderId="24" xfId="0" applyNumberFormat="1" applyFont="1" applyFill="1" applyBorder="1" applyAlignment="1" applyProtection="1">
      <alignment horizontal="center"/>
      <protection hidden="1"/>
    </xf>
    <xf numFmtId="0" fontId="52" fillId="34" borderId="24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vertical="center"/>
    </xf>
    <xf numFmtId="0" fontId="34" fillId="0" borderId="18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34" fillId="35" borderId="18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34" borderId="30" xfId="0" applyFont="1" applyFill="1" applyBorder="1" applyAlignment="1" applyProtection="1">
      <alignment/>
      <protection hidden="1"/>
    </xf>
    <xf numFmtId="14" fontId="71" fillId="0" borderId="18" xfId="0" applyNumberFormat="1" applyFont="1" applyBorder="1" applyAlignment="1">
      <alignment horizontal="left"/>
    </xf>
    <xf numFmtId="14" fontId="71" fillId="0" borderId="30" xfId="0" applyNumberFormat="1" applyFont="1" applyBorder="1" applyAlignment="1">
      <alignment horizontal="left"/>
    </xf>
    <xf numFmtId="14" fontId="71" fillId="0" borderId="21" xfId="0" applyNumberFormat="1" applyFont="1" applyBorder="1" applyAlignment="1">
      <alignment horizontal="left"/>
    </xf>
    <xf numFmtId="14" fontId="73" fillId="0" borderId="21" xfId="0" applyNumberFormat="1" applyFont="1" applyBorder="1" applyAlignment="1">
      <alignment horizontal="left"/>
    </xf>
    <xf numFmtId="1" fontId="11" fillId="0" borderId="60" xfId="0" applyNumberFormat="1" applyFont="1" applyBorder="1" applyAlignment="1">
      <alignment vertical="center"/>
    </xf>
    <xf numFmtId="0" fontId="75" fillId="0" borderId="0" xfId="0" applyFont="1" applyBorder="1" applyAlignment="1">
      <alignment/>
    </xf>
    <xf numFmtId="0" fontId="36" fillId="0" borderId="0" xfId="0" applyFont="1" applyFill="1" applyAlignment="1" applyProtection="1">
      <alignment horizontal="left" vertical="justify" wrapText="1"/>
      <protection hidden="1"/>
    </xf>
    <xf numFmtId="0" fontId="34" fillId="0" borderId="24" xfId="0" applyFont="1" applyFill="1" applyBorder="1" applyAlignment="1" applyProtection="1">
      <alignment horizontal="right"/>
      <protection hidden="1"/>
    </xf>
    <xf numFmtId="0" fontId="51" fillId="0" borderId="0" xfId="0" applyFont="1" applyFill="1" applyAlignment="1" applyProtection="1">
      <alignment horizontal="left"/>
      <protection hidden="1"/>
    </xf>
    <xf numFmtId="0" fontId="51" fillId="0" borderId="15" xfId="0" applyFont="1" applyFill="1" applyBorder="1" applyAlignment="1" applyProtection="1">
      <alignment horizontal="left"/>
      <protection hidden="1"/>
    </xf>
    <xf numFmtId="0" fontId="34" fillId="0" borderId="27" xfId="0" applyFont="1" applyFill="1" applyBorder="1" applyAlignment="1" applyProtection="1">
      <alignment horizontal="left" vertical="center"/>
      <protection hidden="1"/>
    </xf>
    <xf numFmtId="0" fontId="34" fillId="0" borderId="29" xfId="0" applyFont="1" applyFill="1" applyBorder="1" applyAlignment="1" applyProtection="1">
      <alignment horizontal="left" vertical="center"/>
      <protection hidden="1"/>
    </xf>
    <xf numFmtId="0" fontId="34" fillId="34" borderId="27" xfId="0" applyFont="1" applyFill="1" applyBorder="1" applyAlignment="1" applyProtection="1">
      <alignment horizontal="left" vertical="center"/>
      <protection hidden="1"/>
    </xf>
    <xf numFmtId="0" fontId="34" fillId="34" borderId="29" xfId="0" applyFont="1" applyFill="1" applyBorder="1" applyAlignment="1" applyProtection="1">
      <alignment horizontal="left" vertical="center"/>
      <protection hidden="1"/>
    </xf>
    <xf numFmtId="0" fontId="34" fillId="0" borderId="27" xfId="0" applyFont="1" applyFill="1" applyBorder="1" applyAlignment="1" applyProtection="1">
      <alignment horizontal="center" vertical="center"/>
      <protection hidden="1"/>
    </xf>
    <xf numFmtId="0" fontId="34" fillId="0" borderId="29" xfId="0" applyFont="1" applyFill="1" applyBorder="1" applyAlignment="1" applyProtection="1">
      <alignment horizontal="center" vertical="center"/>
      <protection hidden="1"/>
    </xf>
    <xf numFmtId="0" fontId="34" fillId="0" borderId="91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34" fillId="0" borderId="94" xfId="0" applyFont="1" applyBorder="1" applyAlignment="1">
      <alignment horizontal="center" vertical="center" wrapText="1"/>
    </xf>
    <xf numFmtId="0" fontId="34" fillId="0" borderId="95" xfId="0" applyFont="1" applyBorder="1" applyAlignment="1">
      <alignment horizontal="center" vertical="center" wrapText="1"/>
    </xf>
    <xf numFmtId="14" fontId="50" fillId="0" borderId="18" xfId="0" applyNumberFormat="1" applyFont="1" applyBorder="1" applyAlignment="1">
      <alignment horizontal="left" vertical="center"/>
    </xf>
    <xf numFmtId="0" fontId="35" fillId="0" borderId="4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96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67" fillId="0" borderId="92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2" fillId="0" borderId="12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39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7" fillId="0" borderId="60" xfId="0" applyFont="1" applyBorder="1" applyAlignment="1">
      <alignment horizontal="left" vertical="justify" wrapText="1"/>
    </xf>
    <xf numFmtId="0" fontId="47" fillId="0" borderId="97" xfId="0" applyFont="1" applyBorder="1" applyAlignment="1">
      <alignment horizontal="left" vertical="justify" wrapText="1"/>
    </xf>
    <xf numFmtId="0" fontId="11" fillId="0" borderId="2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0" fontId="40" fillId="0" borderId="0" xfId="0" applyFont="1" applyBorder="1" applyAlignment="1">
      <alignment horizontal="left" vertical="justify" wrapText="1"/>
    </xf>
    <xf numFmtId="0" fontId="40" fillId="0" borderId="13" xfId="0" applyFont="1" applyBorder="1" applyAlignment="1">
      <alignment horizontal="left" vertical="justify" wrapText="1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44" fillId="0" borderId="21" xfId="0" applyNumberFormat="1" applyFont="1" applyBorder="1" applyAlignment="1">
      <alignment horizontal="left" vertical="center"/>
    </xf>
    <xf numFmtId="0" fontId="3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8" fillId="0" borderId="98" xfId="0" applyFont="1" applyBorder="1" applyAlignment="1">
      <alignment horizontal="left" vertical="center"/>
    </xf>
    <xf numFmtId="0" fontId="48" fillId="0" borderId="98" xfId="0" applyFont="1" applyBorder="1" applyAlignment="1">
      <alignment vertical="center"/>
    </xf>
    <xf numFmtId="0" fontId="34" fillId="0" borderId="0" xfId="0" applyFont="1" applyAlignment="1">
      <alignment horizontal="left"/>
    </xf>
    <xf numFmtId="0" fontId="34" fillId="0" borderId="24" xfId="0" applyFont="1" applyBorder="1" applyAlignment="1">
      <alignment horizontal="center"/>
    </xf>
    <xf numFmtId="0" fontId="35" fillId="0" borderId="27" xfId="0" applyFont="1" applyBorder="1" applyAlignment="1">
      <alignment horizontal="right"/>
    </xf>
    <xf numFmtId="0" fontId="35" fillId="0" borderId="30" xfId="0" applyFont="1" applyBorder="1" applyAlignment="1">
      <alignment horizontal="right"/>
    </xf>
    <xf numFmtId="0" fontId="35" fillId="0" borderId="29" xfId="0" applyFont="1" applyBorder="1" applyAlignment="1">
      <alignment horizontal="right"/>
    </xf>
    <xf numFmtId="2" fontId="50" fillId="0" borderId="2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0" fontId="34" fillId="0" borderId="2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27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35" fillId="0" borderId="18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justify" vertical="justify" wrapText="1"/>
    </xf>
    <xf numFmtId="0" fontId="138" fillId="0" borderId="21" xfId="0" applyFont="1" applyBorder="1" applyAlignment="1">
      <alignment horizontal="center"/>
    </xf>
    <xf numFmtId="0" fontId="138" fillId="0" borderId="98" xfId="0" applyFont="1" applyBorder="1" applyAlignment="1">
      <alignment horizontal="center"/>
    </xf>
    <xf numFmtId="0" fontId="132" fillId="0" borderId="66" xfId="0" applyFont="1" applyBorder="1" applyAlignment="1">
      <alignment horizontal="right" vertical="center"/>
    </xf>
    <xf numFmtId="0" fontId="132" fillId="0" borderId="0" xfId="0" applyFont="1" applyBorder="1" applyAlignment="1">
      <alignment horizontal="right" vertical="center"/>
    </xf>
    <xf numFmtId="0" fontId="131" fillId="0" borderId="99" xfId="0" applyFont="1" applyBorder="1" applyAlignment="1">
      <alignment horizontal="center" vertical="center" textRotation="90" wrapText="1"/>
    </xf>
    <xf numFmtId="0" fontId="131" fillId="0" borderId="40" xfId="0" applyFont="1" applyBorder="1" applyAlignment="1">
      <alignment horizontal="center" vertical="center" textRotation="90" wrapText="1"/>
    </xf>
    <xf numFmtId="0" fontId="131" fillId="0" borderId="36" xfId="0" applyFont="1" applyBorder="1" applyAlignment="1">
      <alignment horizontal="center" vertical="center" textRotation="90" wrapText="1"/>
    </xf>
    <xf numFmtId="0" fontId="131" fillId="0" borderId="18" xfId="0" applyFont="1" applyBorder="1" applyAlignment="1">
      <alignment vertical="center"/>
    </xf>
    <xf numFmtId="174" fontId="146" fillId="33" borderId="0" xfId="0" applyNumberFormat="1" applyFont="1" applyFill="1" applyBorder="1" applyAlignment="1">
      <alignment horizontal="center" vertical="center" wrapText="1"/>
    </xf>
    <xf numFmtId="174" fontId="146" fillId="33" borderId="67" xfId="0" applyNumberFormat="1" applyFont="1" applyFill="1" applyBorder="1" applyAlignment="1">
      <alignment horizontal="center" vertical="center" wrapText="1"/>
    </xf>
    <xf numFmtId="173" fontId="137" fillId="0" borderId="0" xfId="0" applyNumberFormat="1" applyFont="1" applyBorder="1" applyAlignment="1">
      <alignment horizontal="center" vertical="center"/>
    </xf>
    <xf numFmtId="0" fontId="132" fillId="0" borderId="0" xfId="0" applyFont="1" applyBorder="1" applyAlignment="1">
      <alignment horizontal="left" vertical="center"/>
    </xf>
    <xf numFmtId="0" fontId="132" fillId="0" borderId="67" xfId="0" applyFont="1" applyBorder="1" applyAlignment="1">
      <alignment horizontal="left" vertical="center"/>
    </xf>
    <xf numFmtId="175" fontId="152" fillId="0" borderId="0" xfId="0" applyNumberFormat="1" applyFont="1" applyBorder="1" applyAlignment="1">
      <alignment horizontal="center" vertical="center"/>
    </xf>
    <xf numFmtId="0" fontId="131" fillId="0" borderId="99" xfId="0" applyFont="1" applyFill="1" applyBorder="1" applyAlignment="1">
      <alignment horizontal="center" vertical="center" textRotation="90" wrapText="1"/>
    </xf>
    <xf numFmtId="0" fontId="131" fillId="0" borderId="40" xfId="0" applyFont="1" applyFill="1" applyBorder="1" applyAlignment="1">
      <alignment horizontal="center" vertical="center" textRotation="90" wrapText="1"/>
    </xf>
    <xf numFmtId="0" fontId="131" fillId="0" borderId="36" xfId="0" applyFont="1" applyFill="1" applyBorder="1" applyAlignment="1">
      <alignment horizontal="center" vertical="center" textRotation="90" wrapText="1"/>
    </xf>
    <xf numFmtId="0" fontId="131" fillId="0" borderId="100" xfId="0" applyFont="1" applyFill="1" applyBorder="1" applyAlignment="1">
      <alignment horizontal="center" vertical="center" textRotation="90" wrapText="1"/>
    </xf>
    <xf numFmtId="0" fontId="131" fillId="0" borderId="101" xfId="0" applyFont="1" applyFill="1" applyBorder="1" applyAlignment="1">
      <alignment horizontal="center" vertical="center" textRotation="90" wrapText="1"/>
    </xf>
    <xf numFmtId="0" fontId="131" fillId="0" borderId="102" xfId="0" applyFont="1" applyFill="1" applyBorder="1" applyAlignment="1">
      <alignment horizontal="center" vertical="center" textRotation="90" wrapText="1"/>
    </xf>
    <xf numFmtId="0" fontId="131" fillId="0" borderId="18" xfId="0" applyFont="1" applyBorder="1" applyAlignment="1">
      <alignment horizontal="left" vertical="center"/>
    </xf>
    <xf numFmtId="0" fontId="131" fillId="0" borderId="103" xfId="0" applyFont="1" applyBorder="1" applyAlignment="1">
      <alignment horizontal="left" vertical="center"/>
    </xf>
    <xf numFmtId="0" fontId="153" fillId="0" borderId="99" xfId="0" applyFont="1" applyBorder="1" applyAlignment="1">
      <alignment horizontal="center" vertical="center" textRotation="90" wrapText="1"/>
    </xf>
    <xf numFmtId="0" fontId="153" fillId="0" borderId="40" xfId="0" applyFont="1" applyBorder="1" applyAlignment="1">
      <alignment horizontal="center" vertical="center" textRotation="90" wrapText="1"/>
    </xf>
    <xf numFmtId="0" fontId="153" fillId="0" borderId="104" xfId="0" applyFont="1" applyBorder="1" applyAlignment="1">
      <alignment horizontal="center" vertical="center" textRotation="90" wrapText="1"/>
    </xf>
    <xf numFmtId="0" fontId="135" fillId="0" borderId="18" xfId="0" applyFont="1" applyBorder="1" applyAlignment="1">
      <alignment horizontal="center" vertical="center"/>
    </xf>
    <xf numFmtId="0" fontId="138" fillId="0" borderId="18" xfId="0" applyFont="1" applyBorder="1" applyAlignment="1">
      <alignment horizontal="center" vertical="center"/>
    </xf>
    <xf numFmtId="0" fontId="138" fillId="0" borderId="103" xfId="0" applyFont="1" applyBorder="1" applyAlignment="1">
      <alignment horizontal="center" vertical="center"/>
    </xf>
    <xf numFmtId="0" fontId="144" fillId="0" borderId="18" xfId="0" applyFont="1" applyBorder="1" applyAlignment="1">
      <alignment horizontal="center" vertical="center"/>
    </xf>
    <xf numFmtId="0" fontId="144" fillId="0" borderId="103" xfId="0" applyFont="1" applyBorder="1" applyAlignment="1">
      <alignment horizontal="center" vertical="center"/>
    </xf>
    <xf numFmtId="0" fontId="133" fillId="0" borderId="105" xfId="0" applyFont="1" applyBorder="1" applyAlignment="1">
      <alignment horizontal="center" vertical="center"/>
    </xf>
    <xf numFmtId="0" fontId="133" fillId="0" borderId="106" xfId="0" applyFont="1" applyBorder="1" applyAlignment="1">
      <alignment horizontal="center" vertical="center"/>
    </xf>
    <xf numFmtId="0" fontId="154" fillId="0" borderId="106" xfId="0" applyFont="1" applyBorder="1" applyAlignment="1">
      <alignment horizontal="center" vertical="center"/>
    </xf>
    <xf numFmtId="0" fontId="133" fillId="0" borderId="107" xfId="0" applyFont="1" applyBorder="1" applyAlignment="1">
      <alignment horizontal="center" vertical="center"/>
    </xf>
    <xf numFmtId="0" fontId="131" fillId="0" borderId="36" xfId="0" applyFont="1" applyBorder="1" applyAlignment="1">
      <alignment horizontal="left" vertical="center"/>
    </xf>
    <xf numFmtId="0" fontId="140" fillId="0" borderId="36" xfId="0" applyFont="1" applyBorder="1" applyAlignment="1">
      <alignment horizontal="center" vertical="center"/>
    </xf>
    <xf numFmtId="0" fontId="140" fillId="0" borderId="102" xfId="0" applyFont="1" applyBorder="1" applyAlignment="1">
      <alignment horizontal="center" vertical="center"/>
    </xf>
    <xf numFmtId="0" fontId="138" fillId="0" borderId="24" xfId="0" applyFont="1" applyBorder="1" applyAlignment="1">
      <alignment horizontal="left" vertical="center"/>
    </xf>
    <xf numFmtId="0" fontId="135" fillId="0" borderId="27" xfId="0" applyFont="1" applyBorder="1" applyAlignment="1">
      <alignment horizontal="center" vertical="center"/>
    </xf>
    <xf numFmtId="0" fontId="135" fillId="0" borderId="30" xfId="0" applyFont="1" applyBorder="1" applyAlignment="1">
      <alignment horizontal="center" vertical="center"/>
    </xf>
    <xf numFmtId="0" fontId="135" fillId="0" borderId="29" xfId="0" applyFont="1" applyBorder="1" applyAlignment="1">
      <alignment horizontal="center" vertical="center"/>
    </xf>
    <xf numFmtId="0" fontId="135" fillId="0" borderId="108" xfId="0" applyFont="1" applyBorder="1" applyAlignment="1">
      <alignment horizontal="center" vertical="center"/>
    </xf>
    <xf numFmtId="0" fontId="138" fillId="0" borderId="24" xfId="0" applyFont="1" applyBorder="1" applyAlignment="1">
      <alignment horizontal="left" vertical="center" wrapText="1"/>
    </xf>
    <xf numFmtId="0" fontId="135" fillId="0" borderId="27" xfId="0" applyFont="1" applyBorder="1" applyAlignment="1">
      <alignment horizontal="right" vertical="center"/>
    </xf>
    <xf numFmtId="0" fontId="135" fillId="0" borderId="30" xfId="0" applyFont="1" applyBorder="1" applyAlignment="1">
      <alignment horizontal="right" vertical="center"/>
    </xf>
    <xf numFmtId="0" fontId="135" fillId="0" borderId="108" xfId="0" applyFont="1" applyBorder="1" applyAlignment="1">
      <alignment horizontal="right" vertical="center"/>
    </xf>
    <xf numFmtId="1" fontId="135" fillId="0" borderId="27" xfId="0" applyNumberFormat="1" applyFont="1" applyBorder="1" applyAlignment="1">
      <alignment horizontal="right" vertical="center"/>
    </xf>
    <xf numFmtId="0" fontId="136" fillId="0" borderId="24" xfId="0" applyFont="1" applyBorder="1" applyAlignment="1">
      <alignment horizontal="left" vertical="center"/>
    </xf>
    <xf numFmtId="0" fontId="146" fillId="0" borderId="24" xfId="0" applyFont="1" applyBorder="1" applyAlignment="1">
      <alignment horizontal="left" vertical="center"/>
    </xf>
    <xf numFmtId="0" fontId="135" fillId="0" borderId="24" xfId="0" applyFont="1" applyBorder="1" applyAlignment="1">
      <alignment horizontal="center" vertical="center"/>
    </xf>
    <xf numFmtId="0" fontId="135" fillId="0" borderId="24" xfId="0" applyFont="1" applyBorder="1" applyAlignment="1">
      <alignment horizontal="right" vertical="center"/>
    </xf>
    <xf numFmtId="0" fontId="135" fillId="0" borderId="109" xfId="0" applyFont="1" applyBorder="1" applyAlignment="1">
      <alignment horizontal="right" vertical="center"/>
    </xf>
    <xf numFmtId="14" fontId="140" fillId="0" borderId="76" xfId="0" applyNumberFormat="1" applyFont="1" applyBorder="1" applyAlignment="1">
      <alignment horizontal="center" vertical="center"/>
    </xf>
    <xf numFmtId="0" fontId="138" fillId="0" borderId="76" xfId="0" applyFont="1" applyBorder="1" applyAlignment="1">
      <alignment horizontal="center" vertical="top" wrapText="1"/>
    </xf>
    <xf numFmtId="0" fontId="155" fillId="0" borderId="63" xfId="0" applyFont="1" applyBorder="1" applyAlignment="1">
      <alignment horizontal="center" wrapText="1"/>
    </xf>
    <xf numFmtId="0" fontId="155" fillId="0" borderId="64" xfId="0" applyFont="1" applyBorder="1" applyAlignment="1">
      <alignment horizontal="center" wrapText="1"/>
    </xf>
    <xf numFmtId="0" fontId="155" fillId="0" borderId="65" xfId="0" applyFont="1" applyBorder="1" applyAlignment="1">
      <alignment horizontal="center" wrapText="1"/>
    </xf>
    <xf numFmtId="0" fontId="146" fillId="0" borderId="66" xfId="0" applyFont="1" applyBorder="1" applyAlignment="1">
      <alignment horizontal="left" vertical="top" wrapText="1"/>
    </xf>
    <xf numFmtId="0" fontId="146" fillId="0" borderId="0" xfId="0" applyFont="1" applyBorder="1" applyAlignment="1">
      <alignment horizontal="left" vertical="top" wrapText="1"/>
    </xf>
    <xf numFmtId="0" fontId="146" fillId="0" borderId="67" xfId="0" applyFont="1" applyBorder="1" applyAlignment="1">
      <alignment horizontal="left" vertical="top" wrapText="1"/>
    </xf>
    <xf numFmtId="0" fontId="138" fillId="0" borderId="0" xfId="0" applyFont="1" applyBorder="1" applyAlignment="1">
      <alignment horizontal="justify" vertical="center" wrapText="1"/>
    </xf>
    <xf numFmtId="0" fontId="138" fillId="0" borderId="67" xfId="0" applyFont="1" applyBorder="1" applyAlignment="1">
      <alignment horizontal="justify" vertical="center" wrapText="1"/>
    </xf>
    <xf numFmtId="0" fontId="138" fillId="0" borderId="0" xfId="0" applyFont="1" applyBorder="1" applyAlignment="1">
      <alignment horizontal="justify" wrapText="1"/>
    </xf>
    <xf numFmtId="0" fontId="138" fillId="0" borderId="67" xfId="0" applyFont="1" applyBorder="1" applyAlignment="1">
      <alignment horizontal="justify" wrapText="1"/>
    </xf>
    <xf numFmtId="0" fontId="138" fillId="0" borderId="0" xfId="0" applyFont="1" applyBorder="1" applyAlignment="1">
      <alignment horizontal="left" vertical="center" wrapText="1"/>
    </xf>
    <xf numFmtId="0" fontId="138" fillId="0" borderId="67" xfId="0" applyFont="1" applyBorder="1" applyAlignment="1">
      <alignment horizontal="left" vertical="center" wrapText="1"/>
    </xf>
    <xf numFmtId="0" fontId="138" fillId="0" borderId="66" xfId="0" applyFont="1" applyBorder="1" applyAlignment="1">
      <alignment horizontal="right" vertical="top" wrapText="1"/>
    </xf>
    <xf numFmtId="0" fontId="138" fillId="0" borderId="0" xfId="0" applyFont="1" applyBorder="1" applyAlignment="1">
      <alignment horizontal="right" vertical="top" wrapText="1"/>
    </xf>
    <xf numFmtId="0" fontId="138" fillId="0" borderId="21" xfId="0" applyFont="1" applyBorder="1" applyAlignment="1">
      <alignment horizontal="left" vertical="top" wrapText="1"/>
    </xf>
    <xf numFmtId="0" fontId="139" fillId="0" borderId="0" xfId="0" applyFont="1" applyBorder="1" applyAlignment="1">
      <alignment wrapText="1"/>
    </xf>
    <xf numFmtId="0" fontId="139" fillId="0" borderId="0" xfId="0" applyFont="1" applyBorder="1" applyAlignment="1">
      <alignment horizontal="right" vertical="top" wrapText="1"/>
    </xf>
    <xf numFmtId="14" fontId="147" fillId="0" borderId="21" xfId="0" applyNumberFormat="1" applyFont="1" applyBorder="1" applyAlignment="1">
      <alignment horizontal="left" vertical="top" wrapText="1"/>
    </xf>
    <xf numFmtId="0" fontId="147" fillId="0" borderId="21" xfId="0" applyFont="1" applyBorder="1" applyAlignment="1">
      <alignment horizontal="left" vertical="top" wrapText="1"/>
    </xf>
    <xf numFmtId="0" fontId="138" fillId="0" borderId="0" xfId="0" applyFont="1" applyBorder="1" applyAlignment="1">
      <alignment horizontal="center" vertical="top" wrapText="1"/>
    </xf>
    <xf numFmtId="0" fontId="138" fillId="0" borderId="66" xfId="0" applyFont="1" applyBorder="1" applyAlignment="1">
      <alignment horizontal="center" vertical="top" wrapText="1"/>
    </xf>
    <xf numFmtId="0" fontId="138" fillId="0" borderId="67" xfId="0" applyFont="1" applyBorder="1" applyAlignment="1">
      <alignment horizontal="center" vertical="top" wrapText="1"/>
    </xf>
    <xf numFmtId="0" fontId="129" fillId="0" borderId="27" xfId="0" applyFont="1" applyBorder="1" applyAlignment="1">
      <alignment horizontal="right" vertical="center"/>
    </xf>
    <xf numFmtId="0" fontId="129" fillId="0" borderId="30" xfId="0" applyFont="1" applyBorder="1" applyAlignment="1">
      <alignment horizontal="right" vertical="center"/>
    </xf>
    <xf numFmtId="0" fontId="129" fillId="0" borderId="108" xfId="0" applyFont="1" applyBorder="1" applyAlignment="1">
      <alignment horizontal="right" vertical="center"/>
    </xf>
    <xf numFmtId="0" fontId="129" fillId="0" borderId="27" xfId="0" applyFont="1" applyBorder="1" applyAlignment="1">
      <alignment horizontal="right"/>
    </xf>
    <xf numFmtId="0" fontId="129" fillId="0" borderId="30" xfId="0" applyFont="1" applyBorder="1" applyAlignment="1">
      <alignment horizontal="right"/>
    </xf>
    <xf numFmtId="0" fontId="129" fillId="0" borderId="108" xfId="0" applyFont="1" applyBorder="1" applyAlignment="1">
      <alignment horizontal="right"/>
    </xf>
    <xf numFmtId="0" fontId="129" fillId="0" borderId="24" xfId="0" applyFont="1" applyBorder="1" applyAlignment="1">
      <alignment horizontal="right"/>
    </xf>
    <xf numFmtId="0" fontId="129" fillId="0" borderId="109" xfId="0" applyFont="1" applyBorder="1" applyAlignment="1">
      <alignment horizontal="right"/>
    </xf>
    <xf numFmtId="0" fontId="138" fillId="0" borderId="24" xfId="0" applyFont="1" applyBorder="1" applyAlignment="1">
      <alignment horizontal="center" vertical="center" wrapText="1"/>
    </xf>
    <xf numFmtId="0" fontId="156" fillId="0" borderId="24" xfId="0" applyFont="1" applyBorder="1" applyAlignment="1">
      <alignment horizontal="left" vertical="center" wrapText="1"/>
    </xf>
    <xf numFmtId="0" fontId="137" fillId="0" borderId="24" xfId="0" applyFont="1" applyBorder="1" applyAlignment="1">
      <alignment horizontal="right" vertical="center"/>
    </xf>
    <xf numFmtId="0" fontId="137" fillId="0" borderId="109" xfId="0" applyFont="1" applyBorder="1" applyAlignment="1">
      <alignment horizontal="right" vertical="center"/>
    </xf>
    <xf numFmtId="0" fontId="138" fillId="0" borderId="0" xfId="0" applyFont="1" applyBorder="1" applyAlignment="1">
      <alignment vertical="top" wrapText="1"/>
    </xf>
    <xf numFmtId="0" fontId="138" fillId="0" borderId="13" xfId="0" applyFont="1" applyBorder="1" applyAlignment="1">
      <alignment vertical="top" wrapText="1"/>
    </xf>
    <xf numFmtId="0" fontId="138" fillId="0" borderId="0" xfId="0" applyFont="1" applyBorder="1" applyAlignment="1">
      <alignment horizontal="left" vertical="top" wrapText="1"/>
    </xf>
    <xf numFmtId="0" fontId="139" fillId="0" borderId="0" xfId="0" applyFont="1" applyBorder="1" applyAlignment="1">
      <alignment vertical="top" wrapText="1"/>
    </xf>
    <xf numFmtId="0" fontId="131" fillId="0" borderId="12" xfId="0" applyFont="1" applyBorder="1" applyAlignment="1">
      <alignment horizontal="center" vertical="top" wrapText="1"/>
    </xf>
    <xf numFmtId="0" fontId="131" fillId="0" borderId="0" xfId="0" applyFont="1" applyBorder="1" applyAlignment="1">
      <alignment horizontal="center" vertical="top" wrapText="1"/>
    </xf>
    <xf numFmtId="0" fontId="138" fillId="0" borderId="66" xfId="0" applyFont="1" applyBorder="1" applyAlignment="1">
      <alignment vertical="top" wrapText="1"/>
    </xf>
    <xf numFmtId="0" fontId="138" fillId="0" borderId="75" xfId="0" applyFont="1" applyBorder="1" applyAlignment="1">
      <alignment vertical="top" wrapText="1"/>
    </xf>
    <xf numFmtId="0" fontId="138" fillId="0" borderId="76" xfId="0" applyFont="1" applyBorder="1" applyAlignment="1">
      <alignment horizontal="left" vertical="top" wrapText="1"/>
    </xf>
    <xf numFmtId="0" fontId="134" fillId="0" borderId="76" xfId="0" applyFont="1" applyBorder="1" applyAlignment="1">
      <alignment horizontal="left" vertical="center"/>
    </xf>
    <xf numFmtId="0" fontId="134" fillId="0" borderId="77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33" fillId="0" borderId="27" xfId="0" applyFont="1" applyBorder="1" applyAlignment="1">
      <alignment horizontal="left" vertical="justify" wrapText="1"/>
    </xf>
    <xf numFmtId="0" fontId="133" fillId="0" borderId="30" xfId="0" applyFont="1" applyBorder="1" applyAlignment="1">
      <alignment horizontal="left" vertical="justify" wrapText="1"/>
    </xf>
    <xf numFmtId="0" fontId="133" fillId="0" borderId="29" xfId="0" applyFont="1" applyBorder="1" applyAlignment="1">
      <alignment horizontal="left" vertical="justify" wrapText="1"/>
    </xf>
    <xf numFmtId="0" fontId="157" fillId="33" borderId="110" xfId="0" applyFont="1" applyFill="1" applyBorder="1" applyAlignment="1">
      <alignment horizontal="center" vertical="center"/>
    </xf>
    <xf numFmtId="0" fontId="157" fillId="33" borderId="79" xfId="0" applyFont="1" applyFill="1" applyBorder="1" applyAlignment="1">
      <alignment horizontal="center" vertical="center"/>
    </xf>
    <xf numFmtId="0" fontId="157" fillId="33" borderId="111" xfId="0" applyFont="1" applyFill="1" applyBorder="1" applyAlignment="1">
      <alignment horizontal="center" vertical="center"/>
    </xf>
    <xf numFmtId="0" fontId="157" fillId="33" borderId="35" xfId="0" applyFont="1" applyFill="1" applyBorder="1" applyAlignment="1">
      <alignment horizontal="center" vertical="center"/>
    </xf>
    <xf numFmtId="0" fontId="157" fillId="33" borderId="18" xfId="0" applyFont="1" applyFill="1" applyBorder="1" applyAlignment="1">
      <alignment horizontal="center" vertical="center"/>
    </xf>
    <xf numFmtId="0" fontId="157" fillId="33" borderId="103" xfId="0" applyFont="1" applyFill="1" applyBorder="1" applyAlignment="1">
      <alignment horizontal="center" vertical="center"/>
    </xf>
    <xf numFmtId="0" fontId="157" fillId="33" borderId="112" xfId="0" applyFont="1" applyFill="1" applyBorder="1" applyAlignment="1">
      <alignment horizontal="center" vertical="center"/>
    </xf>
    <xf numFmtId="0" fontId="157" fillId="33" borderId="113" xfId="0" applyFont="1" applyFill="1" applyBorder="1" applyAlignment="1">
      <alignment horizontal="center" vertical="center"/>
    </xf>
    <xf numFmtId="0" fontId="157" fillId="33" borderId="114" xfId="0" applyFont="1" applyFill="1" applyBorder="1" applyAlignment="1">
      <alignment horizontal="center" vertical="center"/>
    </xf>
    <xf numFmtId="0" fontId="157" fillId="33" borderId="74" xfId="0" applyFont="1" applyFill="1" applyBorder="1" applyAlignment="1">
      <alignment horizontal="center" vertical="center"/>
    </xf>
    <xf numFmtId="175" fontId="152" fillId="0" borderId="79" xfId="0" applyNumberFormat="1" applyFont="1" applyBorder="1" applyAlignment="1">
      <alignment horizontal="left" vertical="center"/>
    </xf>
    <xf numFmtId="0" fontId="143" fillId="0" borderId="18" xfId="0" applyFont="1" applyBorder="1" applyAlignment="1">
      <alignment horizontal="left" vertical="center"/>
    </xf>
    <xf numFmtId="0" fontId="143" fillId="0" borderId="115" xfId="0" applyFont="1" applyBorder="1" applyAlignment="1">
      <alignment horizontal="left" vertical="center"/>
    </xf>
    <xf numFmtId="0" fontId="138" fillId="0" borderId="116" xfId="0" applyFont="1" applyBorder="1" applyAlignment="1">
      <alignment horizontal="center" vertical="center" textRotation="90" wrapText="1"/>
    </xf>
    <xf numFmtId="0" fontId="138" fillId="0" borderId="86" xfId="0" applyFont="1" applyBorder="1" applyAlignment="1">
      <alignment horizontal="center" vertical="center" textRotation="90" wrapText="1"/>
    </xf>
    <xf numFmtId="0" fontId="138" fillId="0" borderId="117" xfId="0" applyFont="1" applyBorder="1" applyAlignment="1">
      <alignment horizontal="center" vertical="center" textRotation="90" wrapText="1"/>
    </xf>
    <xf numFmtId="0" fontId="138" fillId="0" borderId="36" xfId="0" applyFont="1" applyBorder="1" applyAlignment="1">
      <alignment horizontal="center" vertical="center" textRotation="90" wrapText="1"/>
    </xf>
    <xf numFmtId="0" fontId="138" fillId="0" borderId="118" xfId="0" applyFont="1" applyBorder="1" applyAlignment="1">
      <alignment horizontal="center" vertical="center" textRotation="90" wrapText="1"/>
    </xf>
    <xf numFmtId="0" fontId="138" fillId="0" borderId="24" xfId="0" applyFont="1" applyBorder="1" applyAlignment="1">
      <alignment horizontal="center" vertical="center" textRotation="90" wrapText="1"/>
    </xf>
    <xf numFmtId="0" fontId="138" fillId="0" borderId="117" xfId="0" applyFont="1" applyBorder="1" applyAlignment="1">
      <alignment horizontal="center" textRotation="90" wrapText="1"/>
    </xf>
    <xf numFmtId="0" fontId="139" fillId="0" borderId="36" xfId="0" applyFont="1" applyBorder="1" applyAlignment="1">
      <alignment horizontal="center"/>
    </xf>
    <xf numFmtId="0" fontId="158" fillId="0" borderId="117" xfId="0" applyFont="1" applyBorder="1" applyAlignment="1">
      <alignment horizontal="center" textRotation="90" wrapText="1"/>
    </xf>
    <xf numFmtId="0" fontId="159" fillId="0" borderId="36" xfId="0" applyFont="1" applyBorder="1" applyAlignment="1">
      <alignment horizontal="center" wrapText="1"/>
    </xf>
    <xf numFmtId="0" fontId="145" fillId="0" borderId="117" xfId="0" applyFont="1" applyBorder="1" applyAlignment="1">
      <alignment horizontal="center" textRotation="90" wrapText="1"/>
    </xf>
    <xf numFmtId="0" fontId="160" fillId="0" borderId="36" xfId="0" applyFont="1" applyBorder="1" applyAlignment="1">
      <alignment horizontal="center" wrapText="1"/>
    </xf>
    <xf numFmtId="0" fontId="138" fillId="0" borderId="118" xfId="0" applyFont="1" applyBorder="1" applyAlignment="1">
      <alignment horizontal="center" vertical="center" wrapText="1"/>
    </xf>
    <xf numFmtId="0" fontId="136" fillId="0" borderId="118" xfId="0" applyFont="1" applyBorder="1" applyAlignment="1">
      <alignment horizontal="center" vertical="center" wrapText="1"/>
    </xf>
    <xf numFmtId="0" fontId="136" fillId="0" borderId="24" xfId="0" applyFont="1" applyBorder="1" applyAlignment="1">
      <alignment horizontal="center" vertical="center" wrapText="1"/>
    </xf>
    <xf numFmtId="0" fontId="138" fillId="0" borderId="119" xfId="0" applyFont="1" applyBorder="1" applyAlignment="1">
      <alignment horizontal="center" vertical="center" textRotation="90" wrapText="1"/>
    </xf>
    <xf numFmtId="0" fontId="138" fillId="0" borderId="87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3" fillId="0" borderId="52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justify" wrapText="1"/>
    </xf>
    <xf numFmtId="0" fontId="3" fillId="0" borderId="53" xfId="0" applyFont="1" applyBorder="1" applyAlignment="1">
      <alignment horizontal="justify" vertical="justify" wrapText="1"/>
    </xf>
    <xf numFmtId="0" fontId="3" fillId="0" borderId="5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0" fillId="0" borderId="12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2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25" fillId="0" borderId="5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21" xfId="0" applyFont="1" applyBorder="1" applyAlignment="1">
      <alignment horizontal="center"/>
    </xf>
    <xf numFmtId="0" fontId="23" fillId="0" borderId="12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123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21" xfId="0" applyFont="1" applyBorder="1" applyAlignment="1">
      <alignment horizontal="center"/>
    </xf>
    <xf numFmtId="0" fontId="34" fillId="0" borderId="0" xfId="0" applyFont="1" applyAlignment="1">
      <alignment horizontal="left" vertical="center"/>
    </xf>
    <xf numFmtId="14" fontId="74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36" fillId="35" borderId="18" xfId="0" applyFont="1" applyFill="1" applyBorder="1" applyAlignment="1">
      <alignment horizontal="center" vertical="center"/>
    </xf>
    <xf numFmtId="0" fontId="35" fillId="35" borderId="48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5" fillId="35" borderId="45" xfId="0" applyFont="1" applyFill="1" applyBorder="1" applyAlignment="1">
      <alignment horizontal="center" vertical="center"/>
    </xf>
    <xf numFmtId="0" fontId="29" fillId="0" borderId="96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92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14" fontId="62" fillId="0" borderId="18" xfId="0" applyNumberFormat="1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0" fontId="36" fillId="36" borderId="29" xfId="0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19050</xdr:rowOff>
    </xdr:from>
    <xdr:to>
      <xdr:col>14</xdr:col>
      <xdr:colOff>504825</xdr:colOff>
      <xdr:row>2</xdr:row>
      <xdr:rowOff>38100</xdr:rowOff>
    </xdr:to>
    <xdr:sp>
      <xdr:nvSpPr>
        <xdr:cNvPr id="1" name="Left Arrow 1"/>
        <xdr:cNvSpPr>
          <a:spLocks/>
        </xdr:cNvSpPr>
      </xdr:nvSpPr>
      <xdr:spPr>
        <a:xfrm>
          <a:off x="7258050" y="333375"/>
          <a:ext cx="3505200" cy="333375"/>
        </a:xfrm>
        <a:prstGeom prst="leftArrow">
          <a:avLst>
            <a:gd name="adj1" fmla="val -45314"/>
            <a:gd name="adj2" fmla="val -3837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SD"RFZL lGJ'T YIF CMI T[ JBTGM DM\WJFZL NZ GFBJM </a:t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10</xdr:col>
      <xdr:colOff>514350</xdr:colOff>
      <xdr:row>1</xdr:row>
      <xdr:rowOff>19050</xdr:rowOff>
    </xdr:to>
    <xdr:sp>
      <xdr:nvSpPr>
        <xdr:cNvPr id="2" name="Left Arrow 2"/>
        <xdr:cNvSpPr>
          <a:spLocks/>
        </xdr:cNvSpPr>
      </xdr:nvSpPr>
      <xdr:spPr>
        <a:xfrm>
          <a:off x="5800725" y="0"/>
          <a:ext cx="2438400" cy="333375"/>
        </a:xfrm>
        <a:prstGeom prst="leftArrow">
          <a:avLst>
            <a:gd name="adj1" fmla="val -43388"/>
            <a:gd name="adj2" fmla="val -38370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SD"RFZL  DFwIlDS</a:t>
          </a:r>
          <a:r>
            <a:rPr lang="en-US" cap="none" sz="1400" b="0" i="0" u="none" baseline="0">
              <a:solidFill>
                <a:srgbClr val="FFFFFF"/>
              </a:solidFill>
            </a:rPr>
            <a:t> S[ CFIZ 5;\N SZJ]\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95250</xdr:rowOff>
    </xdr:from>
    <xdr:to>
      <xdr:col>8</xdr:col>
      <xdr:colOff>352425</xdr:colOff>
      <xdr:row>2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409700" y="95250"/>
          <a:ext cx="3752850" cy="523875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4864" rIns="64008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SFIF",I VFN[X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7</xdr:row>
      <xdr:rowOff>9525</xdr:rowOff>
    </xdr:from>
    <xdr:to>
      <xdr:col>6</xdr:col>
      <xdr:colOff>304800</xdr:colOff>
      <xdr:row>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476500" y="1524000"/>
          <a:ext cx="1838325" cy="361950"/>
        </a:xfrm>
        <a:prstGeom prst="flowChartPredefinedProcess">
          <a:avLst/>
        </a:prstGeom>
        <a:solidFill>
          <a:srgbClr val="80808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5+S G\P $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1</xdr:row>
      <xdr:rowOff>257175</xdr:rowOff>
    </xdr:from>
    <xdr:to>
      <xdr:col>14</xdr:col>
      <xdr:colOff>266700</xdr:colOff>
      <xdr:row>4</xdr:row>
      <xdr:rowOff>95250</xdr:rowOff>
    </xdr:to>
    <xdr:sp>
      <xdr:nvSpPr>
        <xdr:cNvPr id="1" name="Oval 1"/>
        <xdr:cNvSpPr>
          <a:spLocks/>
        </xdr:cNvSpPr>
      </xdr:nvSpPr>
      <xdr:spPr>
        <a:xfrm>
          <a:off x="7972425" y="581025"/>
          <a:ext cx="2143125" cy="46672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    </a:t>
          </a:r>
          <a:r>
            <a:rPr lang="en-US" cap="none" sz="1600" b="0" i="0" u="none" baseline="0">
              <a:solidFill>
                <a:srgbClr val="FFFFFF"/>
              </a:solidFill>
            </a:rPr>
            <a:t> A[gS 5+S</a:t>
          </a:r>
        </a:p>
      </xdr:txBody>
    </xdr:sp>
    <xdr:clientData/>
  </xdr:twoCellAnchor>
  <xdr:twoCellAnchor>
    <xdr:from>
      <xdr:col>3</xdr:col>
      <xdr:colOff>85725</xdr:colOff>
      <xdr:row>26</xdr:row>
      <xdr:rowOff>76200</xdr:rowOff>
    </xdr:from>
    <xdr:to>
      <xdr:col>7</xdr:col>
      <xdr:colOff>57150</xdr:colOff>
      <xdr:row>28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124075" y="7115175"/>
          <a:ext cx="1952625" cy="409575"/>
        </a:xfrm>
        <a:prstGeom prst="ribbon">
          <a:avLst>
            <a:gd name="adj" fmla="val -42305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5|DF65+</a:t>
          </a:r>
        </a:p>
      </xdr:txBody>
    </xdr:sp>
    <xdr:clientData/>
  </xdr:twoCellAnchor>
  <xdr:twoCellAnchor>
    <xdr:from>
      <xdr:col>0</xdr:col>
      <xdr:colOff>38100</xdr:colOff>
      <xdr:row>0</xdr:row>
      <xdr:rowOff>9525</xdr:rowOff>
    </xdr:from>
    <xdr:to>
      <xdr:col>9</xdr:col>
      <xdr:colOff>733425</xdr:colOff>
      <xdr:row>1</xdr:row>
      <xdr:rowOff>247650</xdr:rowOff>
    </xdr:to>
    <xdr:sp>
      <xdr:nvSpPr>
        <xdr:cNvPr id="3" name="Bevel 1"/>
        <xdr:cNvSpPr>
          <a:spLocks/>
        </xdr:cNvSpPr>
      </xdr:nvSpPr>
      <xdr:spPr>
        <a:xfrm>
          <a:off x="38100" y="9525"/>
          <a:ext cx="6219825" cy="561975"/>
        </a:xfrm>
        <a:prstGeom prst="bevel">
          <a:avLst/>
        </a:prstGeom>
        <a:solidFill>
          <a:srgbClr val="C0C0C0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XF/FGF SD"RFZLGF A[gS BFTFDF\ ZSD HDF SZFJJFG]\ </a:t>
          </a:r>
        </a:p>
      </xdr:txBody>
    </xdr:sp>
    <xdr:clientData/>
  </xdr:twoCellAnchor>
  <xdr:twoCellAnchor editAs="oneCell">
    <xdr:from>
      <xdr:col>3</xdr:col>
      <xdr:colOff>428625</xdr:colOff>
      <xdr:row>2</xdr:row>
      <xdr:rowOff>66675</xdr:rowOff>
    </xdr:from>
    <xdr:to>
      <xdr:col>6</xdr:col>
      <xdr:colOff>247650</xdr:colOff>
      <xdr:row>2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4375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17</xdr:col>
      <xdr:colOff>161925</xdr:colOff>
      <xdr:row>3</xdr:row>
      <xdr:rowOff>9525</xdr:rowOff>
    </xdr:to>
    <xdr:sp>
      <xdr:nvSpPr>
        <xdr:cNvPr id="1" name="Down Ribbon 1"/>
        <xdr:cNvSpPr>
          <a:spLocks/>
        </xdr:cNvSpPr>
      </xdr:nvSpPr>
      <xdr:spPr>
        <a:xfrm>
          <a:off x="47625" y="57150"/>
          <a:ext cx="6153150" cy="504825"/>
        </a:xfrm>
        <a:prstGeom prst="ribbon">
          <a:avLst>
            <a:gd name="adj1" fmla="val -23143"/>
            <a:gd name="adj2" fmla="val -2916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OMD" G\P !           EFU v!
</a:t>
          </a:r>
        </a:p>
      </xdr:txBody>
    </xdr:sp>
    <xdr:clientData/>
  </xdr:twoCellAnchor>
  <xdr:twoCellAnchor>
    <xdr:from>
      <xdr:col>18</xdr:col>
      <xdr:colOff>457200</xdr:colOff>
      <xdr:row>63</xdr:row>
      <xdr:rowOff>0</xdr:rowOff>
    </xdr:from>
    <xdr:to>
      <xdr:col>21</xdr:col>
      <xdr:colOff>47625</xdr:colOff>
      <xdr:row>63</xdr:row>
      <xdr:rowOff>228600</xdr:rowOff>
    </xdr:to>
    <xdr:sp>
      <xdr:nvSpPr>
        <xdr:cNvPr id="2" name="Text Box 26"/>
        <xdr:cNvSpPr txBox="1">
          <a:spLocks noChangeArrowheads="1"/>
        </xdr:cNvSpPr>
      </xdr:nvSpPr>
      <xdr:spPr>
        <a:xfrm>
          <a:off x="6781800" y="16030575"/>
          <a:ext cx="1419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LMG-Arun"/>
              <a:ea typeface="LMG-Arun"/>
              <a:cs typeface="LMG-Arun"/>
            </a:rPr>
            <a:t>VFRFI"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LMG-Arun"/>
              <a:ea typeface="LMG-Arun"/>
              <a:cs typeface="LMG-Arun"/>
            </a:rPr>
            <a:t>zL I]P;LPUF\WL  U|Fg8[0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LMG-Arun"/>
              <a:ea typeface="LMG-Arun"/>
              <a:cs typeface="LMG-Arun"/>
            </a:rPr>
            <a:t>prRTZ 5|FYlDS XF/F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LMG-Arun"/>
              <a:ea typeface="LMG-Arun"/>
              <a:cs typeface="LMG-Arun"/>
            </a:rPr>
            <a:t>5Fl,TF6F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95250</xdr:rowOff>
    </xdr:from>
    <xdr:to>
      <xdr:col>8</xdr:col>
      <xdr:colOff>352425</xdr:colOff>
      <xdr:row>2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409700" y="95250"/>
          <a:ext cx="3752850" cy="523875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4864" rIns="64008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SFIF",I VFN[X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7</xdr:row>
      <xdr:rowOff>9525</xdr:rowOff>
    </xdr:from>
    <xdr:to>
      <xdr:col>6</xdr:col>
      <xdr:colOff>304800</xdr:colOff>
      <xdr:row>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476500" y="1524000"/>
          <a:ext cx="1838325" cy="361950"/>
        </a:xfrm>
        <a:prstGeom prst="flowChartPredefinedProcess">
          <a:avLst/>
        </a:prstGeom>
        <a:solidFill>
          <a:srgbClr val="80808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5+S G\P $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1</xdr:row>
      <xdr:rowOff>257175</xdr:rowOff>
    </xdr:from>
    <xdr:to>
      <xdr:col>14</xdr:col>
      <xdr:colOff>266700</xdr:colOff>
      <xdr:row>4</xdr:row>
      <xdr:rowOff>95250</xdr:rowOff>
    </xdr:to>
    <xdr:sp>
      <xdr:nvSpPr>
        <xdr:cNvPr id="1" name="Oval 1"/>
        <xdr:cNvSpPr>
          <a:spLocks/>
        </xdr:cNvSpPr>
      </xdr:nvSpPr>
      <xdr:spPr>
        <a:xfrm>
          <a:off x="7972425" y="581025"/>
          <a:ext cx="2143125" cy="46672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    </a:t>
          </a:r>
          <a:r>
            <a:rPr lang="en-US" cap="none" sz="1600" b="0" i="0" u="none" baseline="0">
              <a:solidFill>
                <a:srgbClr val="FFFFFF"/>
              </a:solidFill>
            </a:rPr>
            <a:t> A[gS 5+S</a:t>
          </a:r>
        </a:p>
      </xdr:txBody>
    </xdr:sp>
    <xdr:clientData/>
  </xdr:twoCellAnchor>
  <xdr:twoCellAnchor>
    <xdr:from>
      <xdr:col>3</xdr:col>
      <xdr:colOff>85725</xdr:colOff>
      <xdr:row>26</xdr:row>
      <xdr:rowOff>76200</xdr:rowOff>
    </xdr:from>
    <xdr:to>
      <xdr:col>7</xdr:col>
      <xdr:colOff>57150</xdr:colOff>
      <xdr:row>28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124075" y="7115175"/>
          <a:ext cx="1952625" cy="409575"/>
        </a:xfrm>
        <a:prstGeom prst="ribbon">
          <a:avLst>
            <a:gd name="adj" fmla="val -42305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5|DF65+</a:t>
          </a:r>
        </a:p>
      </xdr:txBody>
    </xdr:sp>
    <xdr:clientData/>
  </xdr:twoCellAnchor>
  <xdr:twoCellAnchor>
    <xdr:from>
      <xdr:col>0</xdr:col>
      <xdr:colOff>38100</xdr:colOff>
      <xdr:row>0</xdr:row>
      <xdr:rowOff>9525</xdr:rowOff>
    </xdr:from>
    <xdr:to>
      <xdr:col>9</xdr:col>
      <xdr:colOff>733425</xdr:colOff>
      <xdr:row>1</xdr:row>
      <xdr:rowOff>247650</xdr:rowOff>
    </xdr:to>
    <xdr:sp>
      <xdr:nvSpPr>
        <xdr:cNvPr id="3" name="Bevel 1"/>
        <xdr:cNvSpPr>
          <a:spLocks/>
        </xdr:cNvSpPr>
      </xdr:nvSpPr>
      <xdr:spPr>
        <a:xfrm>
          <a:off x="38100" y="9525"/>
          <a:ext cx="6219825" cy="561975"/>
        </a:xfrm>
        <a:prstGeom prst="bevel">
          <a:avLst/>
        </a:prstGeom>
        <a:solidFill>
          <a:srgbClr val="C0C0C0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XF/FGF SD"RFZLGF A[gS BFTFDF\ ZSD HDF SZFJJFG]\ </a:t>
          </a:r>
        </a:p>
      </xdr:txBody>
    </xdr:sp>
    <xdr:clientData/>
  </xdr:twoCellAnchor>
  <xdr:twoCellAnchor editAs="oneCell">
    <xdr:from>
      <xdr:col>3</xdr:col>
      <xdr:colOff>428625</xdr:colOff>
      <xdr:row>2</xdr:row>
      <xdr:rowOff>66675</xdr:rowOff>
    </xdr:from>
    <xdr:to>
      <xdr:col>6</xdr:col>
      <xdr:colOff>247650</xdr:colOff>
      <xdr:row>2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4375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amtinwords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amtinwords.xla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ahivati%20Software\Software\amtinwords.xla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mtinwords.xl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hivati%20Software\Software\amtinword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amtinword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amtinword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amtinword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amtinwords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amtinword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7"/>
  <sheetViews>
    <sheetView zoomScale="115" zoomScaleNormal="115" zoomScalePageLayoutView="0" workbookViewId="0" topLeftCell="A1">
      <selection activeCell="H3" sqref="H3"/>
    </sheetView>
  </sheetViews>
  <sheetFormatPr defaultColWidth="9.140625" defaultRowHeight="15"/>
  <cols>
    <col min="1" max="1" width="5.28125" style="157" customWidth="1"/>
    <col min="2" max="2" width="10.421875" style="157" customWidth="1"/>
    <col min="3" max="3" width="18.00390625" style="158" customWidth="1"/>
    <col min="4" max="4" width="14.00390625" style="157" bestFit="1" customWidth="1"/>
    <col min="5" max="5" width="14.28125" style="157" hidden="1" customWidth="1"/>
    <col min="6" max="6" width="17.421875" style="157" bestFit="1" customWidth="1"/>
    <col min="7" max="7" width="19.00390625" style="157" bestFit="1" customWidth="1"/>
    <col min="8" max="8" width="19.7109375" style="157" bestFit="1" customWidth="1"/>
    <col min="9" max="9" width="5.00390625" style="157" bestFit="1" customWidth="1"/>
    <col min="10" max="10" width="7.00390625" style="157" bestFit="1" customWidth="1"/>
    <col min="11" max="11" width="9.8515625" style="157" bestFit="1" customWidth="1"/>
    <col min="12" max="12" width="8.00390625" style="157" bestFit="1" customWidth="1"/>
    <col min="13" max="13" width="9.140625" style="157" customWidth="1"/>
    <col min="14" max="14" width="11.00390625" style="157" bestFit="1" customWidth="1"/>
    <col min="15" max="15" width="11.8515625" style="157" bestFit="1" customWidth="1"/>
    <col min="16" max="16" width="17.140625" style="157" bestFit="1" customWidth="1"/>
    <col min="17" max="17" width="11.28125" style="157" bestFit="1" customWidth="1"/>
    <col min="18" max="18" width="9.140625" style="157" customWidth="1"/>
    <col min="19" max="27" width="0" style="157" hidden="1" customWidth="1"/>
    <col min="28" max="28" width="17.140625" style="157" hidden="1" customWidth="1"/>
    <col min="29" max="29" width="17.421875" style="157" hidden="1" customWidth="1"/>
    <col min="30" max="30" width="2.421875" style="157" hidden="1" customWidth="1"/>
    <col min="31" max="31" width="2.7109375" style="157" hidden="1" customWidth="1"/>
    <col min="32" max="36" width="0" style="157" hidden="1" customWidth="1"/>
    <col min="37" max="16384" width="9.140625" style="157" customWidth="1"/>
  </cols>
  <sheetData>
    <row r="1" spans="1:12" ht="24.75" customHeight="1">
      <c r="A1" s="420" t="s">
        <v>230</v>
      </c>
      <c r="B1" s="420"/>
      <c r="C1" s="397"/>
      <c r="D1" s="412"/>
      <c r="E1" s="412"/>
      <c r="F1" s="412"/>
      <c r="G1" s="693" t="s">
        <v>449</v>
      </c>
      <c r="L1" s="158"/>
    </row>
    <row r="2" spans="1:33" ht="24.75" customHeight="1">
      <c r="A2" s="420" t="s">
        <v>231</v>
      </c>
      <c r="B2" s="420"/>
      <c r="C2" s="397"/>
      <c r="D2" s="383"/>
      <c r="E2" s="383"/>
      <c r="F2" s="383"/>
      <c r="G2" s="384"/>
      <c r="H2" s="321" t="s">
        <v>387</v>
      </c>
      <c r="I2" s="168">
        <v>17</v>
      </c>
      <c r="AB2" s="179"/>
      <c r="AC2" s="181"/>
      <c r="AF2" s="181" t="s">
        <v>447</v>
      </c>
      <c r="AG2" s="157" t="s">
        <v>449</v>
      </c>
    </row>
    <row r="3" spans="3:33" ht="18.75">
      <c r="C3" s="157"/>
      <c r="AB3" s="179" t="s">
        <v>232</v>
      </c>
      <c r="AC3" s="181" t="s">
        <v>233</v>
      </c>
      <c r="AF3" s="181" t="s">
        <v>448</v>
      </c>
      <c r="AG3" s="157" t="s">
        <v>450</v>
      </c>
    </row>
    <row r="4" spans="1:29" s="162" customFormat="1" ht="72">
      <c r="A4" s="159" t="s">
        <v>228</v>
      </c>
      <c r="B4" s="427" t="s">
        <v>225</v>
      </c>
      <c r="C4" s="428"/>
      <c r="D4" s="212" t="s">
        <v>0</v>
      </c>
      <c r="E4" s="182"/>
      <c r="F4" s="182"/>
      <c r="G4" s="159" t="s">
        <v>186</v>
      </c>
      <c r="H4" s="159" t="s">
        <v>185</v>
      </c>
      <c r="I4" s="159" t="s">
        <v>229</v>
      </c>
      <c r="J4" s="159" t="s">
        <v>209</v>
      </c>
      <c r="K4" s="159" t="s">
        <v>206</v>
      </c>
      <c r="L4" s="159" t="s">
        <v>205</v>
      </c>
      <c r="M4" s="159" t="s">
        <v>207</v>
      </c>
      <c r="N4" s="159" t="s">
        <v>388</v>
      </c>
      <c r="O4" s="159" t="s">
        <v>390</v>
      </c>
      <c r="P4" s="159" t="s">
        <v>208</v>
      </c>
      <c r="Q4" s="159" t="s">
        <v>252</v>
      </c>
      <c r="R4" s="161">
        <v>300</v>
      </c>
      <c r="S4" s="161"/>
      <c r="T4" s="161"/>
      <c r="AB4" s="179" t="s">
        <v>234</v>
      </c>
      <c r="AC4" s="181" t="s">
        <v>235</v>
      </c>
    </row>
    <row r="5" spans="1:29" s="162" customFormat="1" ht="18.75">
      <c r="A5" s="161">
        <v>1</v>
      </c>
      <c r="B5" s="319">
        <v>2</v>
      </c>
      <c r="C5" s="161">
        <v>3</v>
      </c>
      <c r="D5" s="319">
        <v>4</v>
      </c>
      <c r="E5" s="161">
        <v>5</v>
      </c>
      <c r="F5" s="319">
        <v>6</v>
      </c>
      <c r="G5" s="161">
        <v>7</v>
      </c>
      <c r="H5" s="319">
        <v>8</v>
      </c>
      <c r="I5" s="161">
        <v>9</v>
      </c>
      <c r="J5" s="319">
        <v>10</v>
      </c>
      <c r="K5" s="161">
        <v>11</v>
      </c>
      <c r="L5" s="319">
        <v>12</v>
      </c>
      <c r="M5" s="161">
        <v>13</v>
      </c>
      <c r="N5" s="319">
        <v>14</v>
      </c>
      <c r="O5" s="161">
        <v>15</v>
      </c>
      <c r="P5" s="319">
        <v>16</v>
      </c>
      <c r="Q5" s="161">
        <v>17</v>
      </c>
      <c r="R5" s="319">
        <v>18</v>
      </c>
      <c r="S5" s="161">
        <v>19</v>
      </c>
      <c r="T5" s="319">
        <v>20</v>
      </c>
      <c r="AB5" s="179"/>
      <c r="AC5" s="181"/>
    </row>
    <row r="6" spans="1:29" ht="18.75">
      <c r="A6" s="398">
        <v>1</v>
      </c>
      <c r="B6" s="425"/>
      <c r="C6" s="426"/>
      <c r="D6" s="399" t="s">
        <v>234</v>
      </c>
      <c r="E6" s="400" t="b">
        <f>IF(D6=$AB$12,$AC$12,IF(D6=$AB$13,$AC$13,IF(D6=$AB$14,$AC$14,IF(D6=$AB$15,$AC$15,IF(D6=$AB$16,$AC$16)))))</f>
        <v>0</v>
      </c>
      <c r="F6" s="400"/>
      <c r="G6" s="400"/>
      <c r="H6" s="400"/>
      <c r="I6" s="398"/>
      <c r="J6" s="398"/>
      <c r="K6" s="398"/>
      <c r="L6" s="398"/>
      <c r="M6" s="398"/>
      <c r="N6" s="401"/>
      <c r="O6" s="401"/>
      <c r="P6" s="398"/>
      <c r="Q6" s="402">
        <f>'04 TAFAVAT  PATRAK '!F13</f>
        <v>0</v>
      </c>
      <c r="R6" s="403">
        <f aca="true" t="shared" si="0" ref="R6:R11">I6</f>
        <v>0</v>
      </c>
      <c r="S6" s="403">
        <f aca="true" t="shared" si="1" ref="S6:S11">($R$4-R6)*2</f>
        <v>600</v>
      </c>
      <c r="T6" s="403">
        <f aca="true" t="shared" si="2" ref="T6:T11">IF(J6&gt;=S6,S6,J6)</f>
        <v>0</v>
      </c>
      <c r="AB6" s="180" t="s">
        <v>236</v>
      </c>
      <c r="AC6" s="181" t="s">
        <v>237</v>
      </c>
    </row>
    <row r="7" spans="1:34" ht="18.75">
      <c r="A7" s="398">
        <v>2</v>
      </c>
      <c r="B7" s="425"/>
      <c r="C7" s="426"/>
      <c r="D7" s="399" t="s">
        <v>232</v>
      </c>
      <c r="E7" s="400" t="b">
        <f>IF(D7=$AB$12,$AC$12,IF(D7=$AB$13,$AC$13,IF(D7=$AB$14,$AC$14,IF(D7=$AB$15,$AC$15,IF(D7=$AB$16,$AC$16)))))</f>
        <v>0</v>
      </c>
      <c r="F7" s="400"/>
      <c r="G7" s="400"/>
      <c r="H7" s="400"/>
      <c r="I7" s="398"/>
      <c r="J7" s="398"/>
      <c r="K7" s="398"/>
      <c r="L7" s="398"/>
      <c r="M7" s="398"/>
      <c r="N7" s="401"/>
      <c r="O7" s="401"/>
      <c r="P7" s="398"/>
      <c r="Q7" s="402">
        <f>'04 TAFAVAT  PATRAK '!F52</f>
        <v>0</v>
      </c>
      <c r="R7" s="403">
        <f>I7</f>
        <v>0</v>
      </c>
      <c r="S7" s="184">
        <f t="shared" si="1"/>
        <v>600</v>
      </c>
      <c r="T7" s="184">
        <f t="shared" si="2"/>
        <v>0</v>
      </c>
      <c r="AB7" s="180" t="s">
        <v>238</v>
      </c>
      <c r="AC7" s="181" t="s">
        <v>239</v>
      </c>
      <c r="AF7" s="167"/>
      <c r="AG7" s="167"/>
      <c r="AH7" s="167"/>
    </row>
    <row r="8" spans="1:34" ht="18.75">
      <c r="A8" s="163"/>
      <c r="B8" s="423"/>
      <c r="C8" s="424"/>
      <c r="D8" s="183"/>
      <c r="E8" s="160"/>
      <c r="F8" s="160"/>
      <c r="G8" s="166"/>
      <c r="H8" s="166"/>
      <c r="I8" s="163"/>
      <c r="J8" s="163"/>
      <c r="K8" s="163"/>
      <c r="L8" s="163"/>
      <c r="M8" s="163">
        <f>IF(DATA!A8=0,0,$I$2)</f>
        <v>0</v>
      </c>
      <c r="N8" s="163"/>
      <c r="O8" s="164"/>
      <c r="P8" s="163"/>
      <c r="Q8" s="165"/>
      <c r="R8" s="184">
        <f t="shared" si="0"/>
        <v>0</v>
      </c>
      <c r="S8" s="184">
        <f t="shared" si="1"/>
        <v>600</v>
      </c>
      <c r="T8" s="184">
        <f t="shared" si="2"/>
        <v>0</v>
      </c>
      <c r="AB8" s="180" t="s">
        <v>240</v>
      </c>
      <c r="AC8" s="181" t="s">
        <v>241</v>
      </c>
      <c r="AF8" s="167"/>
      <c r="AG8" s="167"/>
      <c r="AH8" s="167"/>
    </row>
    <row r="9" spans="1:34" ht="18.75">
      <c r="A9" s="163"/>
      <c r="B9" s="423"/>
      <c r="C9" s="424"/>
      <c r="D9" s="183"/>
      <c r="E9" s="160"/>
      <c r="F9" s="160"/>
      <c r="G9" s="166"/>
      <c r="H9" s="166"/>
      <c r="I9" s="163"/>
      <c r="J9" s="163"/>
      <c r="K9" s="163"/>
      <c r="L9" s="163"/>
      <c r="M9" s="163">
        <f>IF(DATA!A9=0,0,$I$2)</f>
        <v>0</v>
      </c>
      <c r="N9" s="163"/>
      <c r="O9" s="164"/>
      <c r="P9" s="163"/>
      <c r="Q9" s="165"/>
      <c r="R9" s="184">
        <f t="shared" si="0"/>
        <v>0</v>
      </c>
      <c r="S9" s="184">
        <f t="shared" si="1"/>
        <v>600</v>
      </c>
      <c r="T9" s="184">
        <f t="shared" si="2"/>
        <v>0</v>
      </c>
      <c r="AB9" s="180" t="s">
        <v>242</v>
      </c>
      <c r="AC9" s="181" t="s">
        <v>243</v>
      </c>
      <c r="AF9" s="167"/>
      <c r="AG9" s="167"/>
      <c r="AH9" s="167"/>
    </row>
    <row r="10" spans="1:29" ht="18.75">
      <c r="A10" s="163"/>
      <c r="B10" s="423"/>
      <c r="C10" s="424"/>
      <c r="D10" s="183"/>
      <c r="E10" s="160"/>
      <c r="F10" s="160"/>
      <c r="G10" s="166"/>
      <c r="H10" s="166"/>
      <c r="I10" s="163"/>
      <c r="J10" s="163"/>
      <c r="K10" s="163"/>
      <c r="L10" s="163"/>
      <c r="M10" s="163">
        <f>IF(DATA!A10=0,0,$I$2)</f>
        <v>0</v>
      </c>
      <c r="N10" s="163"/>
      <c r="O10" s="164"/>
      <c r="P10" s="163"/>
      <c r="Q10" s="165"/>
      <c r="R10" s="184">
        <f t="shared" si="0"/>
        <v>0</v>
      </c>
      <c r="S10" s="184">
        <f t="shared" si="1"/>
        <v>600</v>
      </c>
      <c r="T10" s="184">
        <f t="shared" si="2"/>
        <v>0</v>
      </c>
      <c r="AB10" s="180" t="s">
        <v>244</v>
      </c>
      <c r="AC10" s="181" t="s">
        <v>245</v>
      </c>
    </row>
    <row r="11" spans="1:29" ht="18.75">
      <c r="A11" s="163"/>
      <c r="B11" s="423"/>
      <c r="C11" s="424"/>
      <c r="D11" s="183"/>
      <c r="E11" s="160"/>
      <c r="F11" s="160"/>
      <c r="G11" s="166"/>
      <c r="H11" s="166"/>
      <c r="I11" s="163"/>
      <c r="J11" s="163"/>
      <c r="K11" s="163"/>
      <c r="L11" s="163"/>
      <c r="M11" s="163"/>
      <c r="N11" s="163"/>
      <c r="O11" s="164"/>
      <c r="P11" s="163"/>
      <c r="Q11" s="165"/>
      <c r="R11" s="184">
        <f t="shared" si="0"/>
        <v>0</v>
      </c>
      <c r="S11" s="184">
        <f t="shared" si="1"/>
        <v>600</v>
      </c>
      <c r="T11" s="184">
        <f t="shared" si="2"/>
        <v>0</v>
      </c>
      <c r="AB11" s="179" t="s">
        <v>246</v>
      </c>
      <c r="AC11" s="181" t="s">
        <v>247</v>
      </c>
    </row>
    <row r="12" spans="2:29" ht="18.75">
      <c r="B12" s="422"/>
      <c r="C12" s="422"/>
      <c r="Q12" s="165">
        <f>SUM(Q6:Q11)</f>
        <v>0</v>
      </c>
      <c r="AB12" s="180" t="s">
        <v>248</v>
      </c>
      <c r="AC12" s="181" t="s">
        <v>249</v>
      </c>
    </row>
    <row r="13" spans="2:29" ht="18.75">
      <c r="B13" s="421"/>
      <c r="C13" s="421"/>
      <c r="AB13" s="180" t="s">
        <v>250</v>
      </c>
      <c r="AC13" s="181" t="s">
        <v>251</v>
      </c>
    </row>
    <row r="14" spans="2:3" ht="18.75">
      <c r="B14" s="171" t="s">
        <v>430</v>
      </c>
      <c r="C14" s="171"/>
    </row>
    <row r="15" spans="2:3" ht="18.75">
      <c r="B15" s="421"/>
      <c r="C15" s="421"/>
    </row>
    <row r="16" spans="2:3" ht="18.75">
      <c r="B16" s="421"/>
      <c r="C16" s="421"/>
    </row>
    <row r="17" ht="18.75">
      <c r="C17" s="157"/>
    </row>
    <row r="18" ht="57" customHeight="1">
      <c r="C18" s="157"/>
    </row>
    <row r="19" ht="18.75">
      <c r="C19" s="157"/>
    </row>
    <row r="20" ht="18.75">
      <c r="C20" s="157"/>
    </row>
    <row r="21" ht="18.75">
      <c r="C21" s="157"/>
    </row>
    <row r="22" ht="18.75">
      <c r="C22" s="157"/>
    </row>
    <row r="23" ht="18.75">
      <c r="C23" s="157"/>
    </row>
    <row r="24" ht="18.75"/>
    <row r="25" ht="18.75"/>
    <row r="26" ht="18.75"/>
    <row r="27" ht="18.75"/>
    <row r="28" ht="18.75"/>
    <row r="29" ht="18.75">
      <c r="C29" s="169"/>
    </row>
    <row r="30" spans="4:6" ht="18.75">
      <c r="D30" s="170"/>
      <c r="E30" s="170"/>
      <c r="F30" s="170"/>
    </row>
    <row r="31" ht="18.75"/>
    <row r="32" ht="18.75"/>
    <row r="33" ht="18.75"/>
    <row r="34" ht="18.75"/>
    <row r="35" ht="18.75"/>
    <row r="36" ht="18.75"/>
    <row r="37" ht="18.75"/>
    <row r="38" ht="18.75"/>
    <row r="39" spans="1:2" ht="18.75">
      <c r="A39" s="171"/>
      <c r="B39" s="172"/>
    </row>
    <row r="40" ht="18.75">
      <c r="A40" s="173" t="s">
        <v>2</v>
      </c>
    </row>
    <row r="41" spans="1:6" ht="20.25">
      <c r="A41" s="170" t="s">
        <v>3</v>
      </c>
      <c r="B41" s="174" t="e">
        <f>'  08 PATRAK '!#REF!</f>
        <v>#REF!</v>
      </c>
      <c r="C41" s="168"/>
      <c r="D41" s="168"/>
      <c r="E41" s="168"/>
      <c r="F41" s="168"/>
    </row>
    <row r="42" spans="1:6" ht="18">
      <c r="A42" s="175" t="s">
        <v>4</v>
      </c>
      <c r="B42" s="419" t="e">
        <f>[1]!amtinwords(B43)</f>
        <v>#NAME?</v>
      </c>
      <c r="C42" s="419"/>
      <c r="D42" s="419"/>
      <c r="E42" s="176"/>
      <c r="F42" s="176"/>
    </row>
    <row r="43" spans="1:6" ht="18">
      <c r="A43" s="170" t="s">
        <v>5</v>
      </c>
      <c r="B43" s="177" t="e">
        <f>B41</f>
        <v>#REF!</v>
      </c>
      <c r="C43" s="168"/>
      <c r="D43" s="168"/>
      <c r="E43" s="168"/>
      <c r="F43" s="168"/>
    </row>
    <row r="44" spans="1:6" ht="18">
      <c r="A44" s="170" t="s">
        <v>6</v>
      </c>
      <c r="B44" s="168"/>
      <c r="C44" s="168"/>
      <c r="D44" s="168"/>
      <c r="E44" s="168"/>
      <c r="F44" s="168"/>
    </row>
    <row r="45" spans="1:6" ht="18">
      <c r="A45" s="170" t="s">
        <v>129</v>
      </c>
      <c r="B45" s="177" t="e">
        <f>SUM(B41-B44)</f>
        <v>#REF!</v>
      </c>
      <c r="C45" s="168"/>
      <c r="D45" s="168"/>
      <c r="E45" s="168"/>
      <c r="F45" s="168"/>
    </row>
    <row r="46" spans="1:6" ht="18">
      <c r="A46" s="170" t="s">
        <v>226</v>
      </c>
      <c r="B46" s="178">
        <f ca="1">TODAY()</f>
        <v>43852</v>
      </c>
      <c r="C46" s="168"/>
      <c r="D46" s="168"/>
      <c r="E46" s="168"/>
      <c r="F46" s="168"/>
    </row>
    <row r="47" spans="1:6" ht="18">
      <c r="A47" s="170" t="s">
        <v>227</v>
      </c>
      <c r="B47" s="170" t="s">
        <v>224</v>
      </c>
      <c r="C47" s="170" t="s">
        <v>224</v>
      </c>
      <c r="D47" s="158">
        <f>IF(B47=C47,0,1)</f>
        <v>0</v>
      </c>
      <c r="E47" s="158"/>
      <c r="F47" s="158"/>
    </row>
  </sheetData>
  <sheetProtection/>
  <mergeCells count="14">
    <mergeCell ref="B6:C6"/>
    <mergeCell ref="B4:C4"/>
    <mergeCell ref="B15:C15"/>
    <mergeCell ref="B16:C16"/>
    <mergeCell ref="B42:D42"/>
    <mergeCell ref="A1:B1"/>
    <mergeCell ref="A2:B2"/>
    <mergeCell ref="B13:C13"/>
    <mergeCell ref="B12:C12"/>
    <mergeCell ref="B11:C11"/>
    <mergeCell ref="B10:C10"/>
    <mergeCell ref="B9:C9"/>
    <mergeCell ref="B8:C8"/>
    <mergeCell ref="B7:C7"/>
  </mergeCells>
  <dataValidations count="2">
    <dataValidation type="list" allowBlank="1" showInputMessage="1" showErrorMessage="1" sqref="D6:D11">
      <formula1>$AB$3:$AB$14</formula1>
    </dataValidation>
    <dataValidation type="list" allowBlank="1" showInputMessage="1" showErrorMessage="1" sqref="G1">
      <formula1>$AG$2:$AG$3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98"/>
  <sheetViews>
    <sheetView zoomScalePageLayoutView="0" workbookViewId="0" topLeftCell="A19">
      <selection activeCell="H13" sqref="H13:I13"/>
    </sheetView>
  </sheetViews>
  <sheetFormatPr defaultColWidth="9.140625" defaultRowHeight="15"/>
  <cols>
    <col min="1" max="1" width="9.00390625" style="1" customWidth="1"/>
    <col min="2" max="2" width="6.28125" style="1" customWidth="1"/>
    <col min="3" max="4" width="4.140625" style="1" customWidth="1"/>
    <col min="5" max="5" width="13.57421875" style="1" bestFit="1" customWidth="1"/>
    <col min="6" max="8" width="9.140625" style="1" customWidth="1"/>
    <col min="9" max="9" width="7.28125" style="1" customWidth="1"/>
    <col min="10" max="10" width="2.8515625" style="1" customWidth="1"/>
    <col min="11" max="12" width="3.421875" style="1" customWidth="1"/>
    <col min="13" max="13" width="2.8515625" style="1" customWidth="1"/>
    <col min="14" max="14" width="3.00390625" style="1" customWidth="1"/>
    <col min="15" max="15" width="9.8515625" style="1" customWidth="1"/>
    <col min="16" max="16384" width="9.140625" style="1" customWidth="1"/>
  </cols>
  <sheetData>
    <row r="1" spans="1:15" ht="22.5" customHeight="1">
      <c r="A1" s="19"/>
      <c r="B1" s="2"/>
      <c r="C1" s="2"/>
      <c r="D1" s="2"/>
      <c r="E1" s="445" t="s">
        <v>223</v>
      </c>
      <c r="F1" s="445"/>
      <c r="G1" s="445"/>
      <c r="H1" s="445"/>
      <c r="I1" s="2"/>
      <c r="J1" s="2"/>
      <c r="K1" s="2"/>
      <c r="L1" s="2"/>
      <c r="M1" s="2"/>
      <c r="N1" s="2"/>
      <c r="O1" s="3"/>
    </row>
    <row r="2" spans="1:15" ht="16.5" customHeight="1">
      <c r="A2" s="4"/>
      <c r="B2" s="6"/>
      <c r="C2" s="6"/>
      <c r="D2" s="6"/>
      <c r="E2" s="20" t="s">
        <v>10</v>
      </c>
      <c r="F2" s="6"/>
      <c r="G2" s="6" t="s">
        <v>11</v>
      </c>
      <c r="H2" s="6"/>
      <c r="I2" s="6" t="s">
        <v>12</v>
      </c>
      <c r="J2" s="6"/>
      <c r="K2" s="6"/>
      <c r="L2" s="6"/>
      <c r="M2" s="6"/>
      <c r="N2" s="6"/>
      <c r="O2" s="7"/>
    </row>
    <row r="3" spans="1:15" ht="17.25" customHeight="1">
      <c r="A3" s="4"/>
      <c r="B3" s="6"/>
      <c r="C3" s="6"/>
      <c r="D3" s="6"/>
      <c r="E3" s="6" t="s">
        <v>13</v>
      </c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6.5" customHeight="1">
      <c r="A4" s="4"/>
      <c r="B4" s="6"/>
      <c r="C4" s="6"/>
      <c r="D4" s="6" t="s">
        <v>14</v>
      </c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6.5" customHeight="1">
      <c r="A5" s="446" t="s">
        <v>15</v>
      </c>
      <c r="B5" s="447"/>
      <c r="C5" s="447"/>
      <c r="D5" s="447"/>
      <c r="E5" s="447"/>
      <c r="F5" s="447"/>
      <c r="G5" s="447"/>
      <c r="H5" s="447"/>
      <c r="I5" s="447"/>
      <c r="J5" s="6" t="s">
        <v>12</v>
      </c>
      <c r="K5" s="6"/>
      <c r="L5" s="6"/>
      <c r="M5" s="6"/>
      <c r="N5" s="6"/>
      <c r="O5" s="7"/>
    </row>
    <row r="6" spans="1:15" ht="17.25" customHeight="1">
      <c r="A6" s="446" t="s">
        <v>16</v>
      </c>
      <c r="B6" s="447"/>
      <c r="C6" s="447"/>
      <c r="D6" s="447"/>
      <c r="E6" s="447"/>
      <c r="F6" s="447"/>
      <c r="G6" s="447"/>
      <c r="H6" s="447"/>
      <c r="I6" s="447"/>
      <c r="J6" s="6" t="s">
        <v>12</v>
      </c>
      <c r="K6" s="6"/>
      <c r="L6" s="6"/>
      <c r="M6" s="6"/>
      <c r="N6" s="6"/>
      <c r="O6" s="7"/>
    </row>
    <row r="7" spans="1:15" ht="16.5" customHeight="1">
      <c r="A7" s="446" t="s">
        <v>17</v>
      </c>
      <c r="B7" s="447"/>
      <c r="C7" s="447"/>
      <c r="D7" s="447"/>
      <c r="E7" s="447"/>
      <c r="F7" s="447"/>
      <c r="G7" s="447"/>
      <c r="H7" s="447"/>
      <c r="I7" s="447"/>
      <c r="J7" s="6" t="s">
        <v>12</v>
      </c>
      <c r="K7" s="6"/>
      <c r="L7" s="6"/>
      <c r="M7" s="6"/>
      <c r="N7" s="6"/>
      <c r="O7" s="7"/>
    </row>
    <row r="8" spans="1:15" ht="17.25" customHeight="1">
      <c r="A8" s="10" t="s">
        <v>18</v>
      </c>
      <c r="B8" s="11"/>
      <c r="C8" s="21">
        <v>5</v>
      </c>
      <c r="D8" s="21">
        <v>5</v>
      </c>
      <c r="E8" s="11"/>
      <c r="F8" s="11" t="s">
        <v>19</v>
      </c>
      <c r="G8" s="11"/>
      <c r="H8" s="11" t="s">
        <v>20</v>
      </c>
      <c r="I8" s="11"/>
      <c r="J8" s="11"/>
      <c r="K8" s="11"/>
      <c r="L8" s="11"/>
      <c r="M8" s="11"/>
      <c r="N8" s="11"/>
      <c r="O8" s="22"/>
    </row>
    <row r="9" spans="1:15" ht="16.5" customHeight="1">
      <c r="A9" s="13"/>
      <c r="B9" s="14"/>
      <c r="C9" s="14"/>
      <c r="D9" s="14"/>
      <c r="E9" s="14"/>
      <c r="F9" s="14" t="s">
        <v>21</v>
      </c>
      <c r="G9" s="14"/>
      <c r="H9" s="14" t="s">
        <v>22</v>
      </c>
      <c r="I9" s="14"/>
      <c r="J9" s="14"/>
      <c r="K9" s="14"/>
      <c r="L9" s="14"/>
      <c r="M9" s="14"/>
      <c r="N9" s="14"/>
      <c r="O9" s="23"/>
    </row>
    <row r="10" spans="1:15" ht="13.5" customHeight="1">
      <c r="A10" s="24" t="s">
        <v>23</v>
      </c>
      <c r="B10" s="25"/>
      <c r="C10" s="25"/>
      <c r="D10" s="25"/>
      <c r="E10" s="26">
        <v>1</v>
      </c>
      <c r="F10" s="27" t="s">
        <v>24</v>
      </c>
      <c r="G10" s="27"/>
      <c r="H10" s="27"/>
      <c r="I10" s="28"/>
      <c r="J10" s="27" t="s">
        <v>25</v>
      </c>
      <c r="K10" s="27"/>
      <c r="L10" s="27"/>
      <c r="M10" s="27"/>
      <c r="N10" s="29"/>
      <c r="O10" s="30" t="s">
        <v>26</v>
      </c>
    </row>
    <row r="11" spans="1:15" ht="11.25" customHeight="1">
      <c r="A11" s="24"/>
      <c r="B11" s="25"/>
      <c r="C11" s="25"/>
      <c r="D11" s="25"/>
      <c r="E11" s="31"/>
      <c r="F11" s="32" t="s">
        <v>27</v>
      </c>
      <c r="G11" s="29"/>
      <c r="H11" s="33"/>
      <c r="I11" s="34"/>
      <c r="J11" s="29"/>
      <c r="K11" s="29"/>
      <c r="L11" s="29"/>
      <c r="M11" s="29"/>
      <c r="N11" s="29"/>
      <c r="O11" s="35"/>
    </row>
    <row r="12" spans="1:15" ht="15" customHeight="1">
      <c r="A12" s="24" t="s">
        <v>28</v>
      </c>
      <c r="B12" s="25"/>
      <c r="C12" s="25"/>
      <c r="D12" s="25"/>
      <c r="E12" s="26">
        <v>3</v>
      </c>
      <c r="F12" s="29" t="s">
        <v>29</v>
      </c>
      <c r="G12" s="29"/>
      <c r="H12" s="33"/>
      <c r="I12" s="34"/>
      <c r="J12" s="29"/>
      <c r="K12" s="29"/>
      <c r="L12" s="29"/>
      <c r="M12" s="29"/>
      <c r="N12" s="29"/>
      <c r="O12" s="35"/>
    </row>
    <row r="13" spans="1:15" ht="12" customHeight="1">
      <c r="A13" s="24"/>
      <c r="B13" s="25"/>
      <c r="C13" s="25"/>
      <c r="D13" s="25"/>
      <c r="E13" s="31"/>
      <c r="F13" s="33" t="s">
        <v>30</v>
      </c>
      <c r="G13" s="36"/>
      <c r="H13" s="36"/>
      <c r="I13" s="34"/>
      <c r="J13" s="37">
        <v>3</v>
      </c>
      <c r="K13" s="37">
        <v>1</v>
      </c>
      <c r="L13" s="37">
        <v>4</v>
      </c>
      <c r="M13" s="37">
        <v>0</v>
      </c>
      <c r="N13" s="37" t="s">
        <v>31</v>
      </c>
      <c r="O13" s="38"/>
    </row>
    <row r="14" spans="1:15" ht="15" customHeight="1">
      <c r="A14" s="24" t="s">
        <v>32</v>
      </c>
      <c r="B14" s="25"/>
      <c r="C14" s="25"/>
      <c r="D14" s="25"/>
      <c r="E14" s="26" t="s">
        <v>33</v>
      </c>
      <c r="F14" s="39" t="s">
        <v>34</v>
      </c>
      <c r="G14" s="36"/>
      <c r="H14" s="36"/>
      <c r="I14" s="34"/>
      <c r="J14" s="37">
        <v>3</v>
      </c>
      <c r="K14" s="37">
        <v>1</v>
      </c>
      <c r="L14" s="37">
        <v>4</v>
      </c>
      <c r="M14" s="37">
        <v>1</v>
      </c>
      <c r="N14" s="37" t="s">
        <v>31</v>
      </c>
      <c r="O14" s="38"/>
    </row>
    <row r="15" spans="1:15" ht="12" customHeight="1">
      <c r="A15" s="24"/>
      <c r="B15" s="25"/>
      <c r="C15" s="25"/>
      <c r="D15" s="25"/>
      <c r="E15" s="31"/>
      <c r="F15" s="39" t="s">
        <v>35</v>
      </c>
      <c r="G15" s="36"/>
      <c r="H15" s="36"/>
      <c r="I15" s="34"/>
      <c r="J15" s="37">
        <v>3</v>
      </c>
      <c r="K15" s="37">
        <v>1</v>
      </c>
      <c r="L15" s="37">
        <v>4</v>
      </c>
      <c r="M15" s="37">
        <v>2</v>
      </c>
      <c r="N15" s="37" t="s">
        <v>31</v>
      </c>
      <c r="O15" s="358"/>
    </row>
    <row r="16" spans="1:15" ht="12.75" customHeight="1">
      <c r="A16" s="24" t="s">
        <v>36</v>
      </c>
      <c r="B16" s="25"/>
      <c r="C16" s="25"/>
      <c r="D16" s="25"/>
      <c r="E16" s="26" t="s">
        <v>37</v>
      </c>
      <c r="F16" s="39" t="s">
        <v>38</v>
      </c>
      <c r="G16" s="36"/>
      <c r="H16" s="36"/>
      <c r="I16" s="34"/>
      <c r="J16" s="37">
        <v>3</v>
      </c>
      <c r="K16" s="37">
        <v>1</v>
      </c>
      <c r="L16" s="37">
        <v>4</v>
      </c>
      <c r="M16" s="37">
        <v>3</v>
      </c>
      <c r="N16" s="37" t="s">
        <v>31</v>
      </c>
      <c r="O16" s="38"/>
    </row>
    <row r="17" spans="1:15" ht="15" customHeight="1">
      <c r="A17" s="24"/>
      <c r="B17" s="25"/>
      <c r="C17" s="25"/>
      <c r="D17" s="25"/>
      <c r="E17" s="31"/>
      <c r="F17" s="39" t="s">
        <v>39</v>
      </c>
      <c r="G17" s="36"/>
      <c r="H17" s="36"/>
      <c r="I17" s="34"/>
      <c r="J17" s="37">
        <v>3</v>
      </c>
      <c r="K17" s="37">
        <v>1</v>
      </c>
      <c r="L17" s="37">
        <v>4</v>
      </c>
      <c r="M17" s="37">
        <v>4</v>
      </c>
      <c r="N17" s="37" t="s">
        <v>31</v>
      </c>
      <c r="O17" s="38"/>
    </row>
    <row r="18" spans="1:15" ht="13.5" customHeight="1">
      <c r="A18" s="24" t="s">
        <v>40</v>
      </c>
      <c r="B18" s="25"/>
      <c r="C18" s="25"/>
      <c r="D18" s="25"/>
      <c r="E18" s="26">
        <v>1</v>
      </c>
      <c r="F18" s="39" t="s">
        <v>41</v>
      </c>
      <c r="G18" s="36"/>
      <c r="H18" s="36"/>
      <c r="I18" s="34"/>
      <c r="J18" s="37">
        <v>3</v>
      </c>
      <c r="K18" s="37">
        <v>1</v>
      </c>
      <c r="L18" s="37">
        <v>4</v>
      </c>
      <c r="M18" s="37">
        <v>5</v>
      </c>
      <c r="N18" s="37" t="s">
        <v>31</v>
      </c>
      <c r="O18" s="38"/>
    </row>
    <row r="19" spans="1:15" ht="12" customHeight="1">
      <c r="A19" s="24"/>
      <c r="B19" s="25"/>
      <c r="C19" s="25"/>
      <c r="D19" s="25"/>
      <c r="E19" s="40"/>
      <c r="F19" s="41" t="s">
        <v>42</v>
      </c>
      <c r="G19" s="42"/>
      <c r="H19" s="42"/>
      <c r="I19" s="43"/>
      <c r="J19" s="37">
        <v>3</v>
      </c>
      <c r="K19" s="37">
        <v>1</v>
      </c>
      <c r="L19" s="37">
        <v>4</v>
      </c>
      <c r="M19" s="37">
        <v>6</v>
      </c>
      <c r="N19" s="37" t="s">
        <v>31</v>
      </c>
      <c r="O19" s="38"/>
    </row>
    <row r="20" spans="1:15" ht="15" customHeight="1">
      <c r="A20" s="24" t="s">
        <v>43</v>
      </c>
      <c r="B20" s="25"/>
      <c r="C20" s="25"/>
      <c r="D20" s="25"/>
      <c r="E20" s="44" t="s">
        <v>44</v>
      </c>
      <c r="F20" s="41" t="s">
        <v>45</v>
      </c>
      <c r="G20" s="42"/>
      <c r="H20" s="42"/>
      <c r="I20" s="43"/>
      <c r="J20" s="45">
        <v>3</v>
      </c>
      <c r="K20" s="45">
        <v>1</v>
      </c>
      <c r="L20" s="45">
        <v>4</v>
      </c>
      <c r="M20" s="45">
        <v>7</v>
      </c>
      <c r="N20" s="45" t="s">
        <v>31</v>
      </c>
      <c r="O20" s="46"/>
    </row>
    <row r="21" spans="1:15" ht="16.5" customHeight="1">
      <c r="A21" s="24"/>
      <c r="B21" s="25"/>
      <c r="C21" s="25"/>
      <c r="D21" s="25"/>
      <c r="E21" s="25"/>
      <c r="F21" s="47" t="s">
        <v>46</v>
      </c>
      <c r="G21" s="48"/>
      <c r="H21" s="48"/>
      <c r="I21" s="49"/>
      <c r="J21" s="50">
        <v>3</v>
      </c>
      <c r="K21" s="50">
        <v>1</v>
      </c>
      <c r="L21" s="50">
        <v>4</v>
      </c>
      <c r="M21" s="50">
        <v>8</v>
      </c>
      <c r="N21" s="50" t="s">
        <v>31</v>
      </c>
      <c r="O21" s="358">
        <f>DATA!Q12</f>
        <v>0</v>
      </c>
    </row>
    <row r="22" spans="1:15" ht="12.75" customHeight="1">
      <c r="A22" s="24" t="s">
        <v>47</v>
      </c>
      <c r="B22" s="25"/>
      <c r="C22" s="25"/>
      <c r="D22" s="25"/>
      <c r="E22" s="25"/>
      <c r="F22" s="51" t="s">
        <v>48</v>
      </c>
      <c r="G22" s="6"/>
      <c r="H22" s="6"/>
      <c r="I22" s="6"/>
      <c r="J22" s="37">
        <v>3</v>
      </c>
      <c r="K22" s="37">
        <v>1</v>
      </c>
      <c r="L22" s="37">
        <v>4</v>
      </c>
      <c r="M22" s="37">
        <v>9</v>
      </c>
      <c r="N22" s="37" t="s">
        <v>31</v>
      </c>
      <c r="O22" s="38"/>
    </row>
    <row r="23" spans="1:15" ht="16.5" customHeight="1">
      <c r="A23" s="24"/>
      <c r="B23" s="356" t="s">
        <v>398</v>
      </c>
      <c r="C23" s="52"/>
      <c r="D23" s="52"/>
      <c r="E23" s="53"/>
      <c r="F23" s="41" t="s">
        <v>49</v>
      </c>
      <c r="G23" s="42"/>
      <c r="H23" s="42"/>
      <c r="I23" s="43"/>
      <c r="J23" s="45">
        <v>3</v>
      </c>
      <c r="K23" s="45">
        <v>1</v>
      </c>
      <c r="L23" s="45">
        <v>5</v>
      </c>
      <c r="M23" s="45">
        <v>0</v>
      </c>
      <c r="N23" s="45" t="s">
        <v>31</v>
      </c>
      <c r="O23" s="54"/>
    </row>
    <row r="24" spans="1:15" ht="13.5" customHeight="1">
      <c r="A24" s="24"/>
      <c r="B24" s="25"/>
      <c r="C24" s="25"/>
      <c r="D24" s="25"/>
      <c r="E24" s="25"/>
      <c r="F24" s="47" t="s">
        <v>50</v>
      </c>
      <c r="G24" s="48"/>
      <c r="H24" s="48"/>
      <c r="I24" s="49"/>
      <c r="J24" s="50">
        <v>3</v>
      </c>
      <c r="K24" s="50">
        <v>1</v>
      </c>
      <c r="L24" s="50">
        <v>5</v>
      </c>
      <c r="M24" s="50">
        <v>1</v>
      </c>
      <c r="N24" s="50" t="s">
        <v>31</v>
      </c>
      <c r="O24" s="55"/>
    </row>
    <row r="25" spans="1:15" ht="15.75" customHeight="1">
      <c r="A25" s="24" t="s">
        <v>51</v>
      </c>
      <c r="B25" s="31">
        <v>2202</v>
      </c>
      <c r="C25" s="56" t="s">
        <v>52</v>
      </c>
      <c r="D25" s="56"/>
      <c r="E25" s="56"/>
      <c r="F25" s="39" t="s">
        <v>53</v>
      </c>
      <c r="G25" s="36"/>
      <c r="H25" s="36"/>
      <c r="I25" s="34"/>
      <c r="J25" s="37">
        <v>3</v>
      </c>
      <c r="K25" s="37">
        <v>1</v>
      </c>
      <c r="L25" s="37">
        <v>5</v>
      </c>
      <c r="M25" s="37">
        <v>2</v>
      </c>
      <c r="N25" s="37" t="s">
        <v>31</v>
      </c>
      <c r="O25" s="38"/>
    </row>
    <row r="26" spans="1:15" ht="15.75" customHeight="1">
      <c r="A26" s="24"/>
      <c r="B26" s="31" t="s">
        <v>54</v>
      </c>
      <c r="C26" s="56" t="s">
        <v>55</v>
      </c>
      <c r="D26" s="56"/>
      <c r="E26" s="56"/>
      <c r="F26" s="39" t="s">
        <v>56</v>
      </c>
      <c r="G26" s="36"/>
      <c r="H26" s="36"/>
      <c r="I26" s="34"/>
      <c r="J26" s="37">
        <v>3</v>
      </c>
      <c r="K26" s="37">
        <v>1</v>
      </c>
      <c r="L26" s="37">
        <v>5</v>
      </c>
      <c r="M26" s="37">
        <v>3</v>
      </c>
      <c r="N26" s="37" t="s">
        <v>31</v>
      </c>
      <c r="O26" s="38"/>
    </row>
    <row r="27" spans="1:15" ht="16.5" customHeight="1">
      <c r="A27" s="24" t="s">
        <v>57</v>
      </c>
      <c r="B27" s="31">
        <v>110</v>
      </c>
      <c r="C27" s="56" t="s">
        <v>58</v>
      </c>
      <c r="D27" s="56"/>
      <c r="E27" s="56"/>
      <c r="F27" s="39" t="s">
        <v>59</v>
      </c>
      <c r="G27" s="36"/>
      <c r="H27" s="36"/>
      <c r="I27" s="34"/>
      <c r="J27" s="37">
        <v>3</v>
      </c>
      <c r="K27" s="37">
        <v>1</v>
      </c>
      <c r="L27" s="37">
        <v>5</v>
      </c>
      <c r="M27" s="37">
        <v>4</v>
      </c>
      <c r="N27" s="37" t="s">
        <v>31</v>
      </c>
      <c r="O27" s="38"/>
    </row>
    <row r="28" spans="1:15" ht="16.5" customHeight="1">
      <c r="A28" s="24"/>
      <c r="B28" s="31"/>
      <c r="C28" s="56" t="s">
        <v>60</v>
      </c>
      <c r="D28" s="56"/>
      <c r="E28" s="56"/>
      <c r="F28" s="39" t="s">
        <v>61</v>
      </c>
      <c r="G28" s="36"/>
      <c r="H28" s="36"/>
      <c r="I28" s="34"/>
      <c r="J28" s="37">
        <v>3</v>
      </c>
      <c r="K28" s="37">
        <v>1</v>
      </c>
      <c r="L28" s="37">
        <v>5</v>
      </c>
      <c r="M28" s="37">
        <v>5</v>
      </c>
      <c r="N28" s="37" t="s">
        <v>31</v>
      </c>
      <c r="O28" s="357"/>
    </row>
    <row r="29" spans="1:15" ht="16.5" customHeight="1">
      <c r="A29" s="24" t="s">
        <v>62</v>
      </c>
      <c r="B29" s="31" t="s">
        <v>399</v>
      </c>
      <c r="C29" s="56" t="s">
        <v>400</v>
      </c>
      <c r="D29" s="56"/>
      <c r="E29" s="56"/>
      <c r="F29" s="39" t="s">
        <v>63</v>
      </c>
      <c r="G29" s="36"/>
      <c r="H29" s="36"/>
      <c r="I29" s="34"/>
      <c r="J29" s="37">
        <v>3</v>
      </c>
      <c r="K29" s="37">
        <v>1</v>
      </c>
      <c r="L29" s="37">
        <v>5</v>
      </c>
      <c r="M29" s="37">
        <v>6</v>
      </c>
      <c r="N29" s="37" t="s">
        <v>31</v>
      </c>
      <c r="O29" s="38"/>
    </row>
    <row r="30" spans="1:15" ht="16.5" customHeight="1">
      <c r="A30" s="24"/>
      <c r="B30" s="31"/>
      <c r="C30" s="56" t="s">
        <v>401</v>
      </c>
      <c r="D30" s="56"/>
      <c r="E30" s="56"/>
      <c r="F30" s="39" t="s">
        <v>64</v>
      </c>
      <c r="G30" s="36"/>
      <c r="H30" s="36"/>
      <c r="I30" s="34"/>
      <c r="J30" s="37">
        <v>3</v>
      </c>
      <c r="K30" s="37">
        <v>1</v>
      </c>
      <c r="L30" s="37">
        <v>5</v>
      </c>
      <c r="M30" s="37">
        <v>7</v>
      </c>
      <c r="N30" s="37" t="s">
        <v>31</v>
      </c>
      <c r="O30" s="38"/>
    </row>
    <row r="31" spans="1:15" ht="12.75" customHeight="1">
      <c r="A31" s="4"/>
      <c r="B31" s="31"/>
      <c r="C31" s="56"/>
      <c r="D31" s="56"/>
      <c r="E31" s="56"/>
      <c r="F31" s="57"/>
      <c r="G31" s="25"/>
      <c r="H31" s="25"/>
      <c r="I31" s="25"/>
      <c r="J31" s="29"/>
      <c r="K31" s="29"/>
      <c r="L31" s="29"/>
      <c r="M31" s="29"/>
      <c r="N31" s="29"/>
      <c r="O31" s="38"/>
    </row>
    <row r="32" spans="1:15" ht="16.5" customHeight="1">
      <c r="A32" s="4"/>
      <c r="B32" s="58"/>
      <c r="C32" s="56"/>
      <c r="D32" s="56"/>
      <c r="E32" s="56"/>
      <c r="F32" s="39" t="s">
        <v>65</v>
      </c>
      <c r="G32" s="36"/>
      <c r="H32" s="36"/>
      <c r="I32" s="34"/>
      <c r="J32" s="37">
        <v>3</v>
      </c>
      <c r="K32" s="37">
        <v>1</v>
      </c>
      <c r="L32" s="37">
        <v>3</v>
      </c>
      <c r="M32" s="37">
        <v>5</v>
      </c>
      <c r="N32" s="37" t="s">
        <v>31</v>
      </c>
      <c r="O32" s="38"/>
    </row>
    <row r="33" spans="1:15" ht="16.5" customHeight="1">
      <c r="A33" s="4"/>
      <c r="B33" s="59"/>
      <c r="C33" s="56"/>
      <c r="D33" s="8"/>
      <c r="E33" s="8"/>
      <c r="F33" s="33" t="s">
        <v>66</v>
      </c>
      <c r="G33" s="36"/>
      <c r="H33" s="36"/>
      <c r="I33" s="34"/>
      <c r="J33" s="37">
        <v>3</v>
      </c>
      <c r="K33" s="37">
        <v>2</v>
      </c>
      <c r="L33" s="37">
        <v>4</v>
      </c>
      <c r="M33" s="37">
        <v>5</v>
      </c>
      <c r="N33" s="37" t="s">
        <v>31</v>
      </c>
      <c r="O33" s="38"/>
    </row>
    <row r="34" spans="1:15" ht="16.5" customHeight="1">
      <c r="A34" s="24" t="s">
        <v>67</v>
      </c>
      <c r="B34" s="25"/>
      <c r="C34" s="60"/>
      <c r="D34" s="60"/>
      <c r="E34" s="60"/>
      <c r="F34" s="33" t="s">
        <v>68</v>
      </c>
      <c r="G34" s="36"/>
      <c r="H34" s="36"/>
      <c r="I34" s="34"/>
      <c r="J34" s="37">
        <v>3</v>
      </c>
      <c r="K34" s="37">
        <v>3</v>
      </c>
      <c r="L34" s="37">
        <v>5</v>
      </c>
      <c r="M34" s="37">
        <v>5</v>
      </c>
      <c r="N34" s="37" t="s">
        <v>31</v>
      </c>
      <c r="O34" s="38"/>
    </row>
    <row r="35" spans="1:15" ht="3" customHeight="1">
      <c r="A35" s="24"/>
      <c r="B35" s="61"/>
      <c r="C35" s="25"/>
      <c r="D35" s="25"/>
      <c r="E35" s="25"/>
      <c r="F35" s="33"/>
      <c r="G35" s="36"/>
      <c r="H35" s="36"/>
      <c r="I35" s="34"/>
      <c r="J35" s="29"/>
      <c r="K35" s="29"/>
      <c r="L35" s="29"/>
      <c r="M35" s="29"/>
      <c r="N35" s="29"/>
      <c r="O35" s="38"/>
    </row>
    <row r="36" spans="1:15" ht="16.5" customHeight="1">
      <c r="A36" s="24" t="s">
        <v>69</v>
      </c>
      <c r="B36" s="25"/>
      <c r="C36" s="25"/>
      <c r="D36" s="25"/>
      <c r="E36" s="25"/>
      <c r="F36" s="62" t="s">
        <v>70</v>
      </c>
      <c r="G36" s="25"/>
      <c r="H36" s="25"/>
      <c r="I36" s="25"/>
      <c r="J36" s="29"/>
      <c r="K36" s="29"/>
      <c r="L36" s="29"/>
      <c r="M36" s="29"/>
      <c r="N36" s="29"/>
      <c r="O36" s="38"/>
    </row>
    <row r="37" spans="1:15" ht="14.25" customHeight="1">
      <c r="A37" s="24"/>
      <c r="B37" s="25"/>
      <c r="C37" s="25"/>
      <c r="D37" s="25"/>
      <c r="E37" s="25"/>
      <c r="F37" s="63" t="s">
        <v>71</v>
      </c>
      <c r="G37" s="42"/>
      <c r="H37" s="42"/>
      <c r="I37" s="43"/>
      <c r="J37" s="64"/>
      <c r="K37" s="64"/>
      <c r="L37" s="64"/>
      <c r="M37" s="64"/>
      <c r="N37" s="64"/>
      <c r="O37" s="46"/>
    </row>
    <row r="38" spans="1:15" ht="13.5" customHeight="1">
      <c r="A38" s="24" t="s">
        <v>72</v>
      </c>
      <c r="B38" s="25"/>
      <c r="C38" s="25"/>
      <c r="D38" s="25"/>
      <c r="E38" s="25"/>
      <c r="F38" s="65" t="s">
        <v>73</v>
      </c>
      <c r="G38" s="25"/>
      <c r="H38" s="25"/>
      <c r="I38" s="66"/>
      <c r="J38" s="67"/>
      <c r="K38" s="67"/>
      <c r="L38" s="67"/>
      <c r="M38" s="67"/>
      <c r="N38" s="67"/>
      <c r="O38" s="68"/>
    </row>
    <row r="39" spans="1:15" ht="15" customHeight="1">
      <c r="A39" s="24"/>
      <c r="B39" s="25"/>
      <c r="C39" s="25"/>
      <c r="D39" s="25"/>
      <c r="E39" s="25"/>
      <c r="F39" s="69" t="s">
        <v>74</v>
      </c>
      <c r="G39" s="48"/>
      <c r="H39" s="48"/>
      <c r="I39" s="49"/>
      <c r="J39" s="70"/>
      <c r="K39" s="70"/>
      <c r="L39" s="70"/>
      <c r="M39" s="70"/>
      <c r="N39" s="70"/>
      <c r="O39" s="55"/>
    </row>
    <row r="40" spans="1:15" ht="12" customHeight="1">
      <c r="A40" s="24" t="s">
        <v>75</v>
      </c>
      <c r="B40" s="25"/>
      <c r="C40" s="382">
        <v>0</v>
      </c>
      <c r="D40" s="382">
        <v>0</v>
      </c>
      <c r="E40" s="25"/>
      <c r="F40" s="33" t="s">
        <v>76</v>
      </c>
      <c r="G40" s="36"/>
      <c r="H40" s="36"/>
      <c r="I40" s="34"/>
      <c r="J40" s="37">
        <v>9</v>
      </c>
      <c r="K40" s="37">
        <v>5</v>
      </c>
      <c r="L40" s="37">
        <v>3</v>
      </c>
      <c r="M40" s="37">
        <v>6</v>
      </c>
      <c r="N40" s="37" t="s">
        <v>31</v>
      </c>
      <c r="O40" s="38"/>
    </row>
    <row r="41" spans="1:15" ht="13.5" customHeight="1">
      <c r="A41" s="24"/>
      <c r="B41" s="25"/>
      <c r="C41" s="25"/>
      <c r="D41" s="25"/>
      <c r="E41" s="25"/>
      <c r="F41" s="33" t="s">
        <v>77</v>
      </c>
      <c r="G41" s="36"/>
      <c r="H41" s="36"/>
      <c r="I41" s="34"/>
      <c r="J41" s="37">
        <v>9</v>
      </c>
      <c r="K41" s="37">
        <v>5</v>
      </c>
      <c r="L41" s="37">
        <v>7</v>
      </c>
      <c r="M41" s="37">
        <v>0</v>
      </c>
      <c r="N41" s="37" t="s">
        <v>31</v>
      </c>
      <c r="O41" s="38"/>
    </row>
    <row r="42" spans="1:15" ht="12" customHeight="1">
      <c r="A42" s="4"/>
      <c r="B42" s="6"/>
      <c r="C42" s="6"/>
      <c r="D42" s="6"/>
      <c r="E42" s="6"/>
      <c r="F42" s="33" t="s">
        <v>78</v>
      </c>
      <c r="G42" s="36"/>
      <c r="H42" s="36"/>
      <c r="I42" s="34"/>
      <c r="J42" s="37">
        <v>9</v>
      </c>
      <c r="K42" s="37">
        <v>5</v>
      </c>
      <c r="L42" s="37">
        <v>1</v>
      </c>
      <c r="M42" s="37">
        <v>0</v>
      </c>
      <c r="N42" s="37" t="s">
        <v>31</v>
      </c>
      <c r="O42" s="38"/>
    </row>
    <row r="43" spans="1:15" ht="14.25" customHeight="1">
      <c r="A43" s="24" t="s">
        <v>79</v>
      </c>
      <c r="B43" s="6"/>
      <c r="C43" s="6"/>
      <c r="D43" s="6"/>
      <c r="E43" s="6"/>
      <c r="F43" s="33" t="s">
        <v>80</v>
      </c>
      <c r="G43" s="36"/>
      <c r="H43" s="36"/>
      <c r="I43" s="34"/>
      <c r="J43" s="37">
        <v>9</v>
      </c>
      <c r="K43" s="37">
        <v>5</v>
      </c>
      <c r="L43" s="37">
        <v>4</v>
      </c>
      <c r="M43" s="37">
        <v>3</v>
      </c>
      <c r="N43" s="37" t="s">
        <v>31</v>
      </c>
      <c r="O43" s="71"/>
    </row>
    <row r="44" spans="1:15" ht="14.25" customHeight="1">
      <c r="A44" s="448" t="e">
        <f>[3]!amtinwords(O45)</f>
        <v>#NAME?</v>
      </c>
      <c r="B44" s="449"/>
      <c r="C44" s="449"/>
      <c r="D44" s="449"/>
      <c r="E44" s="450"/>
      <c r="F44" s="72" t="s">
        <v>81</v>
      </c>
      <c r="G44" s="73"/>
      <c r="H44" s="73"/>
      <c r="I44" s="74"/>
      <c r="J44" s="75"/>
      <c r="K44" s="75"/>
      <c r="L44" s="75"/>
      <c r="M44" s="75"/>
      <c r="N44" s="75"/>
      <c r="O44" s="71"/>
    </row>
    <row r="45" spans="1:15" ht="14.25" customHeight="1">
      <c r="A45" s="451"/>
      <c r="B45" s="452"/>
      <c r="C45" s="452"/>
      <c r="D45" s="452"/>
      <c r="E45" s="453"/>
      <c r="F45" s="76" t="s">
        <v>82</v>
      </c>
      <c r="G45" s="73"/>
      <c r="H45" s="73"/>
      <c r="I45" s="74"/>
      <c r="J45" s="75"/>
      <c r="K45" s="75"/>
      <c r="L45" s="75"/>
      <c r="M45" s="75"/>
      <c r="N45" s="75"/>
      <c r="O45" s="359">
        <f>SUM(O11:O43)</f>
        <v>0</v>
      </c>
    </row>
    <row r="46" spans="1:15" ht="13.5" customHeight="1">
      <c r="A46" s="77" t="s">
        <v>83</v>
      </c>
      <c r="B46" s="11"/>
      <c r="C46" s="11"/>
      <c r="D46" s="11"/>
      <c r="E46" s="11"/>
      <c r="F46" s="11"/>
      <c r="G46" s="12"/>
      <c r="H46" s="6"/>
      <c r="I46" s="6"/>
      <c r="J46" s="6"/>
      <c r="K46" s="6"/>
      <c r="L46" s="6"/>
      <c r="M46" s="6"/>
      <c r="N46" s="6"/>
      <c r="O46" s="7"/>
    </row>
    <row r="47" spans="1:15" ht="14.25" customHeight="1">
      <c r="A47" s="78" t="s">
        <v>84</v>
      </c>
      <c r="B47" s="48"/>
      <c r="C47" s="48"/>
      <c r="D47" s="48"/>
      <c r="E47" s="48"/>
      <c r="F47" s="14"/>
      <c r="G47" s="15"/>
      <c r="H47" s="6"/>
      <c r="I47" s="6"/>
      <c r="J47" s="6"/>
      <c r="K47" s="6"/>
      <c r="L47" s="6"/>
      <c r="M47" s="6"/>
      <c r="N47" s="6"/>
      <c r="O47" s="7"/>
    </row>
    <row r="48" spans="1:15" ht="20.25" customHeight="1">
      <c r="A48" s="140" t="s">
        <v>85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</row>
    <row r="49" spans="1:15" ht="18" thickBot="1">
      <c r="A49" s="141" t="s">
        <v>86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pans="1:15" ht="17.25" customHeight="1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153" t="s">
        <v>91</v>
      </c>
      <c r="M50" s="6"/>
      <c r="N50" s="6"/>
      <c r="O50" s="7"/>
    </row>
    <row r="51" spans="1:15" ht="17.25" customHeight="1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153" t="s">
        <v>92</v>
      </c>
      <c r="M51" s="6"/>
      <c r="N51" s="6"/>
      <c r="O51" s="7"/>
    </row>
    <row r="52" spans="1:15" ht="17.25" customHeight="1" thickBo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54" t="s">
        <v>93</v>
      </c>
      <c r="M52" s="17"/>
      <c r="N52" s="17"/>
      <c r="O52" s="18"/>
    </row>
    <row r="53" spans="1:15" ht="33.75" customHeight="1">
      <c r="A53" s="150" t="s">
        <v>87</v>
      </c>
      <c r="B53" s="91"/>
      <c r="C53" s="91"/>
      <c r="D53" s="91"/>
      <c r="E53" s="324">
        <f>O45</f>
        <v>0</v>
      </c>
      <c r="F53" s="91" t="s">
        <v>88</v>
      </c>
      <c r="G53" s="454" t="e">
        <f>A44</f>
        <v>#NAME?</v>
      </c>
      <c r="H53" s="454"/>
      <c r="I53" s="454"/>
      <c r="J53" s="454"/>
      <c r="K53" s="454"/>
      <c r="L53" s="454"/>
      <c r="M53" s="454"/>
      <c r="N53" s="454"/>
      <c r="O53" s="455"/>
    </row>
    <row r="54" spans="1:15" ht="18" customHeight="1">
      <c r="A54" s="4" t="s">
        <v>89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</row>
    <row r="55" spans="1:15" ht="16.5" customHeight="1">
      <c r="A55" s="4" t="s">
        <v>90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</row>
    <row r="56" spans="1:15" ht="7.5" customHeight="1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</row>
    <row r="57" spans="1:15" ht="17.25" customHeight="1">
      <c r="A57" s="4"/>
      <c r="B57" s="6"/>
      <c r="C57" s="6"/>
      <c r="D57" s="6"/>
      <c r="E57" s="6"/>
      <c r="F57" s="6"/>
      <c r="G57" s="6"/>
      <c r="H57" s="6"/>
      <c r="I57" s="6"/>
      <c r="J57" s="6"/>
      <c r="L57" s="9"/>
      <c r="M57" s="9"/>
      <c r="N57" s="9"/>
      <c r="O57" s="79"/>
    </row>
    <row r="58" spans="1:15" ht="16.5" customHeight="1">
      <c r="A58" s="4"/>
      <c r="B58" s="6" t="s">
        <v>407</v>
      </c>
      <c r="C58" s="6"/>
      <c r="D58" s="6"/>
      <c r="E58" s="6"/>
      <c r="F58" s="6"/>
      <c r="G58" s="6"/>
      <c r="H58" s="6"/>
      <c r="I58" s="6"/>
      <c r="J58" s="6"/>
      <c r="L58" s="9"/>
      <c r="M58" s="9"/>
      <c r="N58" s="9"/>
      <c r="O58" s="79"/>
    </row>
    <row r="59" spans="1:15" ht="15" customHeight="1">
      <c r="A59" s="4"/>
      <c r="B59" s="6"/>
      <c r="C59" s="6"/>
      <c r="D59" s="6"/>
      <c r="E59" s="6"/>
      <c r="F59" s="6"/>
      <c r="G59" s="6"/>
      <c r="H59" s="6"/>
      <c r="I59" s="6"/>
      <c r="J59" s="6"/>
      <c r="L59" s="9"/>
      <c r="M59" s="9"/>
      <c r="N59" s="9"/>
      <c r="O59" s="79"/>
    </row>
    <row r="60" spans="1:15" ht="14.25" customHeight="1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</row>
    <row r="61" spans="1:15" ht="16.5" customHeight="1">
      <c r="A61" s="4" t="s">
        <v>408</v>
      </c>
      <c r="B61" s="6"/>
      <c r="C61" s="6"/>
      <c r="D61" s="6"/>
      <c r="E61" s="363">
        <f>O45</f>
        <v>0</v>
      </c>
      <c r="F61" s="363" t="e">
        <f>A44</f>
        <v>#NAME?</v>
      </c>
      <c r="G61" s="6"/>
      <c r="H61" s="6"/>
      <c r="I61" s="6"/>
      <c r="J61" s="6"/>
      <c r="K61" s="6"/>
      <c r="L61" s="6"/>
      <c r="M61" s="6"/>
      <c r="N61" s="6"/>
      <c r="O61" s="7"/>
    </row>
    <row r="62" spans="1:15" ht="15.75" customHeight="1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</row>
    <row r="63" spans="1:15" ht="27.75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9" t="s">
        <v>91</v>
      </c>
      <c r="L63" s="9"/>
      <c r="M63" s="9"/>
      <c r="N63" s="9"/>
      <c r="O63" s="79"/>
    </row>
    <row r="64" spans="1:15" ht="15" customHeight="1">
      <c r="A64" s="4"/>
      <c r="B64" s="6"/>
      <c r="C64" s="6"/>
      <c r="D64" s="6"/>
      <c r="E64" s="6"/>
      <c r="F64" s="6"/>
      <c r="G64" s="6"/>
      <c r="H64" s="6"/>
      <c r="I64" s="6"/>
      <c r="J64" s="6"/>
      <c r="K64" s="9" t="s">
        <v>92</v>
      </c>
      <c r="L64" s="9"/>
      <c r="M64" s="9"/>
      <c r="N64" s="9"/>
      <c r="O64" s="79"/>
    </row>
    <row r="65" spans="1:15" ht="14.25" customHeight="1">
      <c r="A65" s="4"/>
      <c r="B65" s="6"/>
      <c r="C65" s="6"/>
      <c r="D65" s="6"/>
      <c r="E65" s="6"/>
      <c r="F65" s="6"/>
      <c r="G65" s="6"/>
      <c r="H65" s="6"/>
      <c r="I65" s="6"/>
      <c r="J65" s="6"/>
      <c r="K65" s="9" t="s">
        <v>93</v>
      </c>
      <c r="L65" s="9"/>
      <c r="M65" s="9"/>
      <c r="N65" s="9"/>
      <c r="O65" s="79"/>
    </row>
    <row r="66" spans="1:15" ht="16.5" customHeight="1">
      <c r="A66" s="4" t="s">
        <v>94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</row>
    <row r="67" spans="1:15" ht="18">
      <c r="A67" s="4" t="s">
        <v>95</v>
      </c>
      <c r="B67" s="6"/>
      <c r="C67" s="6"/>
      <c r="D67" s="6"/>
      <c r="E67" s="6"/>
      <c r="F67" s="6" t="s">
        <v>96</v>
      </c>
      <c r="G67" s="6"/>
      <c r="H67" s="6"/>
      <c r="I67" s="6" t="s">
        <v>7</v>
      </c>
      <c r="J67" s="6"/>
      <c r="K67" s="6"/>
      <c r="L67" s="6"/>
      <c r="M67" s="6"/>
      <c r="N67" s="6"/>
      <c r="O67" s="7"/>
    </row>
    <row r="68" spans="1:15" ht="18">
      <c r="A68" s="4" t="s">
        <v>97</v>
      </c>
      <c r="B68" s="6"/>
      <c r="C68" s="6"/>
      <c r="D68" s="6"/>
      <c r="E68" s="6"/>
      <c r="F68" s="6" t="s">
        <v>96</v>
      </c>
      <c r="G68" s="6"/>
      <c r="H68" s="6"/>
      <c r="I68" s="6"/>
      <c r="J68" s="6"/>
      <c r="K68" s="6"/>
      <c r="L68" s="6"/>
      <c r="M68" s="6"/>
      <c r="N68" s="6"/>
      <c r="O68" s="7"/>
    </row>
    <row r="69" spans="1:15" ht="10.5" customHeight="1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1:15" ht="15.75" customHeight="1">
      <c r="A70" s="4" t="s">
        <v>98</v>
      </c>
      <c r="B70" s="6"/>
      <c r="C70" s="6"/>
      <c r="D70" s="6"/>
      <c r="E70" s="6"/>
      <c r="F70" s="6"/>
      <c r="G70" s="6"/>
      <c r="H70" s="6" t="s">
        <v>99</v>
      </c>
      <c r="I70" s="6"/>
      <c r="J70" s="6"/>
      <c r="K70" s="6"/>
      <c r="L70" s="6"/>
      <c r="M70" s="6"/>
      <c r="N70" s="6"/>
      <c r="O70" s="7"/>
    </row>
    <row r="71" spans="1:15" ht="17.25" customHeight="1">
      <c r="A71" s="4" t="s">
        <v>100</v>
      </c>
      <c r="B71" s="6"/>
      <c r="C71" s="6"/>
      <c r="D71" s="6"/>
      <c r="E71" s="6"/>
      <c r="F71" s="6"/>
      <c r="G71" s="6"/>
      <c r="H71" s="6" t="s">
        <v>101</v>
      </c>
      <c r="I71" s="6"/>
      <c r="J71" s="6"/>
      <c r="K71" s="6"/>
      <c r="L71" s="6"/>
      <c r="M71" s="6"/>
      <c r="N71" s="6"/>
      <c r="O71" s="7"/>
    </row>
    <row r="72" spans="1:15" ht="17.25" customHeight="1">
      <c r="A72" s="4" t="s">
        <v>102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"/>
    </row>
    <row r="73" spans="1:15" ht="16.5" customHeight="1">
      <c r="A73" s="4" t="s">
        <v>103</v>
      </c>
      <c r="B73" s="6"/>
      <c r="C73" s="6"/>
      <c r="D73" s="6"/>
      <c r="E73" s="6"/>
      <c r="F73" s="6"/>
      <c r="G73" s="6"/>
      <c r="H73" s="6" t="s">
        <v>104</v>
      </c>
      <c r="I73" s="6"/>
      <c r="J73" s="6"/>
      <c r="K73" s="6"/>
      <c r="L73" s="6"/>
      <c r="M73" s="6"/>
      <c r="N73" s="6"/>
      <c r="O73" s="7"/>
    </row>
    <row r="74" spans="1:15" ht="15" customHeight="1">
      <c r="A74" s="4"/>
      <c r="B74" s="6"/>
      <c r="C74" s="6"/>
      <c r="D74" s="6"/>
      <c r="E74" s="6"/>
      <c r="F74" s="6"/>
      <c r="G74" s="6"/>
      <c r="H74" s="6" t="s">
        <v>91</v>
      </c>
      <c r="I74" s="6"/>
      <c r="J74" s="6"/>
      <c r="K74" s="6"/>
      <c r="L74" s="6"/>
      <c r="M74" s="6"/>
      <c r="N74" s="6"/>
      <c r="O74" s="7"/>
    </row>
    <row r="75" spans="1:15" ht="16.5" customHeight="1">
      <c r="A75" s="4"/>
      <c r="B75" s="6"/>
      <c r="C75" s="6"/>
      <c r="D75" s="6"/>
      <c r="E75" s="6"/>
      <c r="F75" s="6"/>
      <c r="G75" s="6"/>
      <c r="H75" s="6" t="s">
        <v>105</v>
      </c>
      <c r="I75" s="6"/>
      <c r="J75" s="6"/>
      <c r="K75" s="6"/>
      <c r="L75" s="6"/>
      <c r="M75" s="6"/>
      <c r="N75" s="6"/>
      <c r="O75" s="7"/>
    </row>
    <row r="76" spans="1:15" ht="14.25" customHeight="1">
      <c r="A76" s="4"/>
      <c r="B76" s="6"/>
      <c r="C76" s="6"/>
      <c r="D76" s="6"/>
      <c r="E76" s="6"/>
      <c r="F76" s="6"/>
      <c r="G76" s="6"/>
      <c r="H76" s="6" t="s">
        <v>106</v>
      </c>
      <c r="I76" s="6"/>
      <c r="J76" s="6"/>
      <c r="K76" s="6"/>
      <c r="L76" s="6"/>
      <c r="M76" s="6"/>
      <c r="N76" s="6"/>
      <c r="O76" s="7"/>
    </row>
    <row r="77" spans="1:15" ht="18">
      <c r="A77" s="4" t="s">
        <v>91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</row>
    <row r="78" spans="1:15" ht="18">
      <c r="A78" s="4" t="s">
        <v>107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7"/>
    </row>
    <row r="79" spans="1:15" ht="18">
      <c r="A79" s="4" t="s">
        <v>108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</row>
    <row r="80" spans="1:15" ht="18">
      <c r="A80" s="4" t="s">
        <v>106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</row>
    <row r="81" spans="1:15" ht="16.5" customHeight="1">
      <c r="A81" s="4"/>
      <c r="B81" s="6"/>
      <c r="C81" s="6"/>
      <c r="D81" s="6"/>
      <c r="E81" s="6"/>
      <c r="F81" s="6" t="s">
        <v>109</v>
      </c>
      <c r="G81" s="6"/>
      <c r="H81" s="6"/>
      <c r="I81" s="6"/>
      <c r="J81" s="6"/>
      <c r="K81" s="6"/>
      <c r="L81" s="6"/>
      <c r="M81" s="6"/>
      <c r="N81" s="6"/>
      <c r="O81" s="7"/>
    </row>
    <row r="82" spans="1:15" ht="15" customHeight="1">
      <c r="A82" s="4"/>
      <c r="B82" s="6"/>
      <c r="C82" s="6"/>
      <c r="D82" s="6"/>
      <c r="E82" s="6"/>
      <c r="F82" s="6" t="s">
        <v>110</v>
      </c>
      <c r="G82" s="6"/>
      <c r="H82" s="6"/>
      <c r="I82" s="6"/>
      <c r="J82" s="6"/>
      <c r="K82" s="6"/>
      <c r="L82" s="6"/>
      <c r="M82" s="6"/>
      <c r="N82" s="6"/>
      <c r="O82" s="7"/>
    </row>
    <row r="83" spans="1:15" ht="15.75" customHeight="1">
      <c r="A83" s="4"/>
      <c r="B83" s="6"/>
      <c r="C83" s="6"/>
      <c r="D83" s="6"/>
      <c r="E83" s="6"/>
      <c r="F83" s="80" t="s">
        <v>111</v>
      </c>
      <c r="G83" s="14"/>
      <c r="H83" s="14"/>
      <c r="I83" s="14"/>
      <c r="J83" s="14"/>
      <c r="K83" s="14"/>
      <c r="L83" s="14"/>
      <c r="M83" s="14"/>
      <c r="N83" s="14"/>
      <c r="O83" s="7"/>
    </row>
    <row r="84" spans="1:15" ht="15.75" customHeight="1">
      <c r="A84" s="4"/>
      <c r="B84" s="6"/>
      <c r="C84" s="6"/>
      <c r="D84" s="6"/>
      <c r="E84" s="6"/>
      <c r="F84" s="81" t="s">
        <v>112</v>
      </c>
      <c r="G84" s="73"/>
      <c r="H84" s="73"/>
      <c r="I84" s="73"/>
      <c r="J84" s="73"/>
      <c r="K84" s="73"/>
      <c r="L84" s="73"/>
      <c r="M84" s="73"/>
      <c r="N84" s="73"/>
      <c r="O84" s="7"/>
    </row>
    <row r="85" spans="1:15" ht="16.5" customHeight="1">
      <c r="A85" s="4"/>
      <c r="B85" s="6"/>
      <c r="C85" s="6"/>
      <c r="D85" s="6"/>
      <c r="E85" s="6"/>
      <c r="F85" s="81" t="s">
        <v>113</v>
      </c>
      <c r="G85" s="73"/>
      <c r="H85" s="73"/>
      <c r="I85" s="73"/>
      <c r="J85" s="73"/>
      <c r="K85" s="73"/>
      <c r="L85" s="73"/>
      <c r="M85" s="73"/>
      <c r="N85" s="73"/>
      <c r="O85" s="7"/>
    </row>
    <row r="86" spans="1:15" ht="15.75" customHeight="1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</row>
    <row r="87" spans="1:15" ht="15" customHeight="1">
      <c r="A87" s="4"/>
      <c r="B87" s="6"/>
      <c r="C87" s="6"/>
      <c r="D87" s="6"/>
      <c r="E87" s="6"/>
      <c r="F87" s="6"/>
      <c r="G87" s="6" t="s">
        <v>91</v>
      </c>
      <c r="H87" s="6"/>
      <c r="I87" s="6"/>
      <c r="J87" s="6"/>
      <c r="K87" s="6"/>
      <c r="L87" s="6"/>
      <c r="M87" s="6"/>
      <c r="N87" s="6"/>
      <c r="O87" s="7"/>
    </row>
    <row r="88" spans="1:15" ht="18">
      <c r="A88" s="4"/>
      <c r="B88" s="6"/>
      <c r="C88" s="6"/>
      <c r="D88" s="6"/>
      <c r="E88" s="6"/>
      <c r="F88" s="6"/>
      <c r="G88" s="6" t="s">
        <v>107</v>
      </c>
      <c r="H88" s="6"/>
      <c r="I88" s="6"/>
      <c r="J88" s="6"/>
      <c r="K88" s="6"/>
      <c r="L88" s="6"/>
      <c r="M88" s="6"/>
      <c r="N88" s="6"/>
      <c r="O88" s="7"/>
    </row>
    <row r="89" spans="1:15" ht="18" thickBot="1">
      <c r="A89" s="4"/>
      <c r="B89" s="6"/>
      <c r="C89" s="6"/>
      <c r="D89" s="6"/>
      <c r="E89" s="6"/>
      <c r="F89" s="6"/>
      <c r="G89" s="6" t="s">
        <v>106</v>
      </c>
      <c r="H89" s="6"/>
      <c r="I89" s="6"/>
      <c r="J89" s="6"/>
      <c r="K89" s="6"/>
      <c r="L89" s="6"/>
      <c r="M89" s="6"/>
      <c r="N89" s="6"/>
      <c r="O89" s="7"/>
    </row>
    <row r="90" spans="1:15" ht="18">
      <c r="A90" s="82"/>
      <c r="B90" s="83"/>
      <c r="C90" s="83"/>
      <c r="D90" s="83"/>
      <c r="E90" s="83"/>
      <c r="F90" s="84" t="s">
        <v>114</v>
      </c>
      <c r="G90" s="84"/>
      <c r="H90" s="84"/>
      <c r="I90" s="83"/>
      <c r="J90" s="83"/>
      <c r="K90" s="83"/>
      <c r="L90" s="83"/>
      <c r="M90" s="83"/>
      <c r="N90" s="83"/>
      <c r="O90" s="85"/>
    </row>
    <row r="91" spans="1:15" ht="16.5" customHeight="1">
      <c r="A91" s="4" t="s">
        <v>115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7"/>
    </row>
    <row r="92" spans="1:15" ht="17.25" customHeight="1">
      <c r="A92" s="4" t="s">
        <v>116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7"/>
    </row>
    <row r="93" spans="1:15" ht="19.5" customHeight="1">
      <c r="A93" s="4" t="s">
        <v>117</v>
      </c>
      <c r="B93" s="6" t="s">
        <v>118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7"/>
    </row>
    <row r="94" spans="1:15" ht="35.25" customHeight="1">
      <c r="A94" s="4"/>
      <c r="B94" s="6"/>
      <c r="C94" s="6"/>
      <c r="D94" s="6" t="s">
        <v>119</v>
      </c>
      <c r="E94" s="6"/>
      <c r="F94" s="6"/>
      <c r="G94" s="6"/>
      <c r="H94" s="6"/>
      <c r="I94" s="6" t="s">
        <v>120</v>
      </c>
      <c r="J94" s="6"/>
      <c r="K94" s="6"/>
      <c r="L94" s="6"/>
      <c r="M94" s="6"/>
      <c r="N94" s="6"/>
      <c r="O94" s="7"/>
    </row>
    <row r="95" spans="1:15" ht="12" customHeight="1" thickBot="1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"/>
    </row>
    <row r="96" spans="1:15" ht="18">
      <c r="A96" s="82"/>
      <c r="B96" s="83"/>
      <c r="C96" s="83"/>
      <c r="D96" s="83"/>
      <c r="E96" s="83"/>
      <c r="F96" s="84" t="s">
        <v>121</v>
      </c>
      <c r="G96" s="83"/>
      <c r="H96" s="83"/>
      <c r="I96" s="83"/>
      <c r="J96" s="83"/>
      <c r="K96" s="83"/>
      <c r="L96" s="83"/>
      <c r="M96" s="83"/>
      <c r="N96" s="83"/>
      <c r="O96" s="85"/>
    </row>
    <row r="97" spans="1:15" ht="18">
      <c r="A97" s="4" t="s">
        <v>122</v>
      </c>
      <c r="B97" s="6"/>
      <c r="C97" s="6"/>
      <c r="D97" s="6"/>
      <c r="E97" s="6"/>
      <c r="F97" s="6"/>
      <c r="G97" s="6"/>
      <c r="H97" s="6" t="s">
        <v>123</v>
      </c>
      <c r="I97" s="6"/>
      <c r="J97" s="6"/>
      <c r="K97" s="6"/>
      <c r="L97" s="6"/>
      <c r="M97" s="6"/>
      <c r="N97" s="6"/>
      <c r="O97" s="7"/>
    </row>
    <row r="98" spans="1:15" ht="18" thickBot="1">
      <c r="A98" s="16" t="s">
        <v>124</v>
      </c>
      <c r="B98" s="17"/>
      <c r="C98" s="17"/>
      <c r="D98" s="17"/>
      <c r="E98" s="17"/>
      <c r="F98" s="17"/>
      <c r="G98" s="17"/>
      <c r="H98" s="17" t="s">
        <v>125</v>
      </c>
      <c r="I98" s="17"/>
      <c r="J98" s="17"/>
      <c r="K98" s="17"/>
      <c r="L98" s="17"/>
      <c r="M98" s="17"/>
      <c r="N98" s="17"/>
      <c r="O98" s="18"/>
    </row>
  </sheetData>
  <sheetProtection/>
  <mergeCells count="6">
    <mergeCell ref="E1:H1"/>
    <mergeCell ref="A5:I5"/>
    <mergeCell ref="A6:I6"/>
    <mergeCell ref="A7:I7"/>
    <mergeCell ref="A44:E45"/>
    <mergeCell ref="G53:O53"/>
  </mergeCells>
  <printOptions/>
  <pageMargins left="0.3937007874015748" right="0.15748031496062992" top="0.2362204724409449" bottom="0.31496062992125984" header="0.15748031496062992" footer="0.15748031496062992"/>
  <pageSetup horizontalDpi="600" verticalDpi="600" orientation="portrait" paperSize="9" r:id="rId1"/>
  <headerFooter>
    <oddFooter>&amp;L&amp;5&amp;Z&amp;F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9"/>
  <sheetViews>
    <sheetView zoomScalePageLayoutView="0" workbookViewId="0" topLeftCell="A10">
      <selection activeCell="H13" sqref="H13:I13"/>
    </sheetView>
  </sheetViews>
  <sheetFormatPr defaultColWidth="9.140625" defaultRowHeight="15"/>
  <cols>
    <col min="1" max="1" width="9.421875" style="1" customWidth="1"/>
    <col min="2" max="2" width="9.57421875" style="1" customWidth="1"/>
    <col min="3" max="3" width="9.140625" style="1" customWidth="1"/>
    <col min="4" max="4" width="9.421875" style="1" customWidth="1"/>
    <col min="5" max="6" width="9.140625" style="1" customWidth="1"/>
    <col min="7" max="8" width="8.140625" style="1" customWidth="1"/>
    <col min="9" max="9" width="8.00390625" style="1" customWidth="1"/>
    <col min="10" max="10" width="9.140625" style="1" customWidth="1"/>
    <col min="11" max="11" width="8.421875" style="1" customWidth="1"/>
    <col min="12" max="16384" width="9.140625" style="1" customWidth="1"/>
  </cols>
  <sheetData>
    <row r="1" spans="1:11" ht="18">
      <c r="A1" s="119"/>
      <c r="B1" s="91"/>
      <c r="C1" s="91"/>
      <c r="D1" s="91"/>
      <c r="E1" s="91"/>
      <c r="F1" s="91"/>
      <c r="G1" s="91"/>
      <c r="H1" s="91"/>
      <c r="I1" s="91"/>
      <c r="J1" s="91"/>
      <c r="K1" s="120"/>
    </row>
    <row r="2" spans="1:11" ht="18">
      <c r="A2" s="93"/>
      <c r="B2" s="95"/>
      <c r="C2" s="95"/>
      <c r="D2" s="95"/>
      <c r="E2" s="95"/>
      <c r="F2" s="95"/>
      <c r="G2" s="95"/>
      <c r="H2" s="95"/>
      <c r="I2" s="95"/>
      <c r="J2" s="95"/>
      <c r="K2" s="121"/>
    </row>
    <row r="3" spans="1:11" ht="18">
      <c r="A3" s="93"/>
      <c r="B3" s="95"/>
      <c r="C3" s="95"/>
      <c r="D3" s="95"/>
      <c r="E3" s="95"/>
      <c r="F3" s="95"/>
      <c r="G3" s="95"/>
      <c r="H3" s="95"/>
      <c r="I3" s="95"/>
      <c r="J3" s="95"/>
      <c r="K3" s="121"/>
    </row>
    <row r="4" spans="1:11" ht="7.5" customHeight="1">
      <c r="A4" s="93"/>
      <c r="B4" s="95"/>
      <c r="C4" s="95"/>
      <c r="D4" s="95"/>
      <c r="E4" s="95"/>
      <c r="F4" s="95"/>
      <c r="G4" s="95"/>
      <c r="H4" s="95"/>
      <c r="I4" s="95"/>
      <c r="J4" s="95"/>
      <c r="K4" s="121"/>
    </row>
    <row r="5" spans="1:11" ht="18">
      <c r="A5" s="93"/>
      <c r="B5" s="95"/>
      <c r="C5" s="95"/>
      <c r="D5" s="95"/>
      <c r="E5" s="95"/>
      <c r="F5" s="95"/>
      <c r="G5" s="95"/>
      <c r="H5" s="95"/>
      <c r="I5" s="95"/>
      <c r="J5" s="95"/>
      <c r="K5" s="121"/>
    </row>
    <row r="6" spans="1:11" ht="18">
      <c r="A6" s="122" t="s">
        <v>138</v>
      </c>
      <c r="B6" s="123"/>
      <c r="C6" s="124"/>
      <c r="D6" s="95"/>
      <c r="E6" s="95"/>
      <c r="F6" s="95"/>
      <c r="G6" s="94" t="s">
        <v>139</v>
      </c>
      <c r="H6" s="95"/>
      <c r="I6" s="94"/>
      <c r="J6" s="95"/>
      <c r="K6" s="121"/>
    </row>
    <row r="7" spans="1:11" ht="18">
      <c r="A7" s="93"/>
      <c r="B7" s="95"/>
      <c r="C7" s="95"/>
      <c r="D7" s="95"/>
      <c r="E7" s="95"/>
      <c r="F7" s="95"/>
      <c r="G7" s="94" t="s">
        <v>133</v>
      </c>
      <c r="H7" s="95"/>
      <c r="I7" s="94"/>
      <c r="J7" s="95"/>
      <c r="K7" s="121"/>
    </row>
    <row r="8" spans="1:11" ht="18">
      <c r="A8" s="93"/>
      <c r="B8" s="95"/>
      <c r="C8" s="95"/>
      <c r="D8" s="95"/>
      <c r="E8" s="95"/>
      <c r="F8" s="95"/>
      <c r="G8" s="94" t="s">
        <v>134</v>
      </c>
      <c r="H8" s="95"/>
      <c r="I8" s="94"/>
      <c r="J8" s="95"/>
      <c r="K8" s="121"/>
    </row>
    <row r="9" spans="1:11" ht="18">
      <c r="A9" s="96"/>
      <c r="B9" s="94"/>
      <c r="C9" s="94"/>
      <c r="D9" s="94"/>
      <c r="E9" s="94"/>
      <c r="F9" s="94"/>
      <c r="G9" s="94"/>
      <c r="H9" s="94"/>
      <c r="I9" s="94"/>
      <c r="J9" s="95"/>
      <c r="K9" s="121"/>
    </row>
    <row r="10" spans="1:11" ht="18">
      <c r="A10" s="96"/>
      <c r="B10" s="462" t="s">
        <v>202</v>
      </c>
      <c r="C10" s="462"/>
      <c r="D10" s="462"/>
      <c r="E10" s="462"/>
      <c r="F10" s="462"/>
      <c r="G10" s="462"/>
      <c r="H10" s="462"/>
      <c r="I10" s="462"/>
      <c r="J10" s="462"/>
      <c r="K10" s="463"/>
    </row>
    <row r="11" spans="1:11" ht="18">
      <c r="A11" s="464" t="s">
        <v>212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6"/>
    </row>
    <row r="12" spans="1:11" ht="18">
      <c r="A12" s="96" t="s">
        <v>140</v>
      </c>
      <c r="B12" s="94" t="s">
        <v>203</v>
      </c>
      <c r="C12" s="138"/>
      <c r="D12" s="138"/>
      <c r="F12" s="94"/>
      <c r="G12" s="94"/>
      <c r="H12" s="94"/>
      <c r="I12" s="94"/>
      <c r="J12" s="95"/>
      <c r="K12" s="121"/>
    </row>
    <row r="13" spans="1:11" ht="7.5" customHeight="1">
      <c r="A13" s="96"/>
      <c r="B13" s="94"/>
      <c r="C13" s="94"/>
      <c r="D13" s="94"/>
      <c r="E13" s="94"/>
      <c r="F13" s="94"/>
      <c r="G13" s="94"/>
      <c r="H13" s="94"/>
      <c r="I13" s="94"/>
      <c r="J13" s="95"/>
      <c r="K13" s="121"/>
    </row>
    <row r="14" spans="1:11" ht="21" customHeight="1">
      <c r="A14" s="471" t="s">
        <v>144</v>
      </c>
      <c r="B14" s="472"/>
      <c r="C14" s="125">
        <v>2202</v>
      </c>
      <c r="D14" s="117" t="s">
        <v>141</v>
      </c>
      <c r="E14" s="117"/>
      <c r="F14" s="117"/>
      <c r="G14" s="95"/>
      <c r="H14" s="95"/>
      <c r="I14" s="95"/>
      <c r="J14" s="95"/>
      <c r="K14" s="121"/>
    </row>
    <row r="15" spans="1:11" ht="7.5" customHeight="1">
      <c r="A15" s="471"/>
      <c r="B15" s="472"/>
      <c r="C15" s="95"/>
      <c r="D15" s="95"/>
      <c r="E15" s="95"/>
      <c r="F15" s="95"/>
      <c r="G15" s="95"/>
      <c r="H15" s="95"/>
      <c r="I15" s="95"/>
      <c r="J15" s="95"/>
      <c r="K15" s="121"/>
    </row>
    <row r="16" spans="1:11" ht="18" customHeight="1">
      <c r="A16" s="471"/>
      <c r="B16" s="472"/>
      <c r="C16" s="125" t="s">
        <v>54</v>
      </c>
      <c r="D16" s="117" t="s">
        <v>142</v>
      </c>
      <c r="E16" s="117"/>
      <c r="F16" s="117"/>
      <c r="G16" s="95"/>
      <c r="H16" s="95"/>
      <c r="I16" s="95"/>
      <c r="J16" s="95"/>
      <c r="K16" s="121"/>
    </row>
    <row r="17" spans="1:11" ht="7.5" customHeight="1">
      <c r="A17" s="471"/>
      <c r="B17" s="472"/>
      <c r="C17" s="95"/>
      <c r="D17" s="95"/>
      <c r="E17" s="95"/>
      <c r="F17" s="95"/>
      <c r="G17" s="95"/>
      <c r="H17" s="95"/>
      <c r="I17" s="95"/>
      <c r="J17" s="95"/>
      <c r="K17" s="121"/>
    </row>
    <row r="18" spans="1:11" ht="17.25" customHeight="1">
      <c r="A18" s="471"/>
      <c r="B18" s="472"/>
      <c r="C18" s="125">
        <v>110</v>
      </c>
      <c r="D18" s="117" t="s">
        <v>143</v>
      </c>
      <c r="E18" s="117"/>
      <c r="F18" s="117"/>
      <c r="G18" s="95"/>
      <c r="H18" s="95"/>
      <c r="I18" s="95"/>
      <c r="J18" s="95"/>
      <c r="K18" s="121"/>
    </row>
    <row r="19" spans="1:11" ht="7.5" customHeight="1">
      <c r="A19" s="471"/>
      <c r="B19" s="472"/>
      <c r="C19" s="125"/>
      <c r="D19" s="117"/>
      <c r="E19" s="117"/>
      <c r="F19" s="117"/>
      <c r="G19" s="95"/>
      <c r="H19" s="95"/>
      <c r="I19" s="95"/>
      <c r="J19" s="95"/>
      <c r="K19" s="121"/>
    </row>
    <row r="20" spans="1:11" ht="18" customHeight="1">
      <c r="A20" s="471"/>
      <c r="B20" s="472"/>
      <c r="C20" s="125" t="s">
        <v>399</v>
      </c>
      <c r="D20" s="117" t="s">
        <v>402</v>
      </c>
      <c r="E20" s="117"/>
      <c r="F20" s="117"/>
      <c r="G20" s="95"/>
      <c r="H20" s="95"/>
      <c r="I20" s="95"/>
      <c r="J20" s="95"/>
      <c r="K20" s="121"/>
    </row>
    <row r="21" spans="1:11" ht="7.5" customHeight="1">
      <c r="A21" s="471"/>
      <c r="B21" s="472"/>
      <c r="C21" s="125"/>
      <c r="D21" s="117"/>
      <c r="E21" s="117"/>
      <c r="F21" s="117"/>
      <c r="G21" s="95"/>
      <c r="H21" s="95"/>
      <c r="I21" s="95"/>
      <c r="J21" s="95"/>
      <c r="K21" s="121"/>
    </row>
    <row r="22" spans="1:11" ht="18" customHeight="1">
      <c r="A22" s="471"/>
      <c r="B22" s="472"/>
      <c r="D22" s="117" t="s">
        <v>401</v>
      </c>
      <c r="E22" s="117"/>
      <c r="F22" s="117"/>
      <c r="G22" s="95"/>
      <c r="H22" s="95"/>
      <c r="I22" s="95"/>
      <c r="J22" s="95"/>
      <c r="K22" s="121"/>
    </row>
    <row r="23" spans="1:11" ht="7.5" customHeight="1">
      <c r="A23" s="471"/>
      <c r="B23" s="472"/>
      <c r="C23" s="125"/>
      <c r="D23" s="117"/>
      <c r="E23" s="117"/>
      <c r="F23" s="117"/>
      <c r="G23" s="95"/>
      <c r="H23" s="95"/>
      <c r="I23" s="95"/>
      <c r="J23" s="95"/>
      <c r="K23" s="121"/>
    </row>
    <row r="24" spans="1:11" ht="18" customHeight="1">
      <c r="A24" s="471"/>
      <c r="B24" s="472"/>
      <c r="C24" s="126"/>
      <c r="D24" s="220" t="s">
        <v>403</v>
      </c>
      <c r="E24" s="117"/>
      <c r="F24" s="117"/>
      <c r="G24" s="95"/>
      <c r="H24" s="95"/>
      <c r="I24" s="95"/>
      <c r="J24" s="95"/>
      <c r="K24" s="121"/>
    </row>
    <row r="25" spans="1:11" ht="7.5" customHeight="1">
      <c r="A25" s="93"/>
      <c r="B25" s="95"/>
      <c r="C25" s="95"/>
      <c r="D25" s="95"/>
      <c r="E25" s="95"/>
      <c r="F25" s="95"/>
      <c r="G25" s="95"/>
      <c r="H25" s="95"/>
      <c r="I25" s="95"/>
      <c r="J25" s="95"/>
      <c r="K25" s="121"/>
    </row>
    <row r="26" spans="1:11" ht="18.75" customHeight="1">
      <c r="A26" s="96"/>
      <c r="B26" s="307"/>
      <c r="C26" s="220"/>
      <c r="D26" s="307"/>
      <c r="E26" s="307"/>
      <c r="F26" s="94"/>
      <c r="G26" s="95"/>
      <c r="H26" s="95"/>
      <c r="I26" s="95"/>
      <c r="J26" s="95"/>
      <c r="K26" s="121"/>
    </row>
    <row r="27" spans="1:11" ht="7.5" customHeight="1">
      <c r="A27" s="93"/>
      <c r="B27" s="95"/>
      <c r="C27" s="95"/>
      <c r="D27" s="95"/>
      <c r="E27" s="95"/>
      <c r="F27" s="95"/>
      <c r="G27" s="95"/>
      <c r="H27" s="95"/>
      <c r="I27" s="95"/>
      <c r="J27" s="95"/>
      <c r="K27" s="121"/>
    </row>
    <row r="28" spans="1:11" ht="18.75" customHeight="1">
      <c r="A28" s="96" t="s">
        <v>126</v>
      </c>
      <c r="B28" s="127">
        <f>DATA!C1</f>
        <v>0</v>
      </c>
      <c r="C28" s="127"/>
      <c r="D28" s="127"/>
      <c r="E28" s="127"/>
      <c r="F28" s="94"/>
      <c r="G28" s="95"/>
      <c r="H28" s="95"/>
      <c r="I28" s="95"/>
      <c r="J28" s="95"/>
      <c r="K28" s="121"/>
    </row>
    <row r="29" spans="1:11" ht="18" customHeight="1">
      <c r="A29" s="93"/>
      <c r="B29" s="128">
        <f>DATA!C2</f>
        <v>0</v>
      </c>
      <c r="C29" s="128"/>
      <c r="D29" s="128"/>
      <c r="E29" s="128"/>
      <c r="F29" s="94"/>
      <c r="G29" s="95"/>
      <c r="H29" s="95"/>
      <c r="I29" s="95"/>
      <c r="J29" s="95"/>
      <c r="K29" s="121"/>
    </row>
    <row r="30" spans="1:11" ht="18" customHeight="1">
      <c r="A30" s="93"/>
      <c r="B30" s="129"/>
      <c r="C30" s="129"/>
      <c r="D30" s="129"/>
      <c r="E30" s="129"/>
      <c r="F30" s="95"/>
      <c r="G30" s="95"/>
      <c r="H30" s="95"/>
      <c r="I30" s="95"/>
      <c r="J30" s="95"/>
      <c r="K30" s="121"/>
    </row>
    <row r="31" spans="1:11" ht="7.5" customHeight="1">
      <c r="A31" s="93"/>
      <c r="B31" s="95"/>
      <c r="C31" s="95"/>
      <c r="D31" s="95"/>
      <c r="E31" s="95"/>
      <c r="F31" s="95"/>
      <c r="G31" s="95"/>
      <c r="H31" s="95"/>
      <c r="I31" s="95"/>
      <c r="J31" s="95"/>
      <c r="K31" s="121"/>
    </row>
    <row r="32" spans="1:11" ht="18">
      <c r="A32" s="96" t="s">
        <v>1</v>
      </c>
      <c r="B32" s="94"/>
      <c r="C32" s="117" t="str">
        <f>DATA!G6&amp;"4"&amp;DATA!H6</f>
        <v>4</v>
      </c>
      <c r="D32" s="94"/>
      <c r="E32" s="94"/>
      <c r="F32" s="94"/>
      <c r="G32" s="95"/>
      <c r="H32" s="95"/>
      <c r="I32" s="95"/>
      <c r="J32" s="95"/>
      <c r="K32" s="121"/>
    </row>
    <row r="33" spans="1:11" ht="7.5" customHeight="1">
      <c r="A33" s="93"/>
      <c r="B33" s="95"/>
      <c r="C33" s="95"/>
      <c r="D33" s="95"/>
      <c r="E33" s="95"/>
      <c r="F33" s="95"/>
      <c r="G33" s="95"/>
      <c r="H33" s="95"/>
      <c r="I33" s="95"/>
      <c r="J33" s="95"/>
      <c r="K33" s="121"/>
    </row>
    <row r="34" spans="1:11" ht="18">
      <c r="A34" s="130" t="s">
        <v>145</v>
      </c>
      <c r="B34" s="95"/>
      <c r="C34" s="95"/>
      <c r="D34" s="95"/>
      <c r="E34" s="95"/>
      <c r="F34" s="95"/>
      <c r="G34" s="95"/>
      <c r="H34" s="95"/>
      <c r="I34" s="95"/>
      <c r="J34" s="95"/>
      <c r="K34" s="121"/>
    </row>
    <row r="35" spans="1:11" ht="7.5" customHeight="1">
      <c r="A35" s="93"/>
      <c r="B35" s="95"/>
      <c r="C35" s="95" t="s">
        <v>7</v>
      </c>
      <c r="D35" s="95"/>
      <c r="E35" s="95"/>
      <c r="F35" s="95"/>
      <c r="G35" s="95"/>
      <c r="H35" s="95"/>
      <c r="I35" s="95"/>
      <c r="J35" s="95"/>
      <c r="K35" s="121"/>
    </row>
    <row r="36" spans="1:11" ht="18">
      <c r="A36" s="96" t="s">
        <v>146</v>
      </c>
      <c r="B36" s="95"/>
      <c r="C36" s="467">
        <f>'05 GTR 62 -C ઉ માધ્યમિક'!O45</f>
        <v>0</v>
      </c>
      <c r="D36" s="467"/>
      <c r="E36" s="95"/>
      <c r="F36" s="95"/>
      <c r="G36" s="95"/>
      <c r="H36" s="95"/>
      <c r="I36" s="95"/>
      <c r="J36" s="95"/>
      <c r="K36" s="121"/>
    </row>
    <row r="37" spans="1:11" ht="18">
      <c r="A37" s="96" t="s">
        <v>147</v>
      </c>
      <c r="B37" s="95"/>
      <c r="C37" s="467">
        <f>DATA!B44</f>
        <v>0</v>
      </c>
      <c r="D37" s="468"/>
      <c r="E37" s="95"/>
      <c r="F37" s="95"/>
      <c r="G37" s="95"/>
      <c r="H37" s="95"/>
      <c r="I37" s="95"/>
      <c r="J37" s="95"/>
      <c r="K37" s="121"/>
    </row>
    <row r="38" spans="1:11" ht="18">
      <c r="A38" s="96" t="s">
        <v>148</v>
      </c>
      <c r="B38" s="95"/>
      <c r="C38" s="467">
        <f>C36-C37</f>
        <v>0</v>
      </c>
      <c r="D38" s="468"/>
      <c r="E38" s="95"/>
      <c r="F38" s="95"/>
      <c r="G38" s="95"/>
      <c r="H38" s="95"/>
      <c r="I38" s="95"/>
      <c r="J38" s="95"/>
      <c r="K38" s="121"/>
    </row>
    <row r="39" spans="1:11" ht="41.25" customHeight="1">
      <c r="A39" s="96" t="s">
        <v>149</v>
      </c>
      <c r="B39" s="95"/>
      <c r="C39" s="469" t="e">
        <f>'05 GTR 62 -C  '!A44</f>
        <v>#NAME?</v>
      </c>
      <c r="D39" s="469"/>
      <c r="E39" s="469"/>
      <c r="F39" s="469"/>
      <c r="G39" s="469"/>
      <c r="H39" s="469"/>
      <c r="I39" s="469"/>
      <c r="J39" s="469"/>
      <c r="K39" s="470"/>
    </row>
    <row r="40" spans="1:11" ht="7.5" customHeight="1">
      <c r="A40" s="96"/>
      <c r="B40" s="95"/>
      <c r="C40" s="131"/>
      <c r="D40" s="95"/>
      <c r="E40" s="95"/>
      <c r="F40" s="95"/>
      <c r="G40" s="95"/>
      <c r="H40" s="95"/>
      <c r="I40" s="95"/>
      <c r="J40" s="95"/>
      <c r="K40" s="121"/>
    </row>
    <row r="41" spans="1:11" ht="18">
      <c r="A41" s="96"/>
      <c r="B41" s="95"/>
      <c r="C41" s="131"/>
      <c r="D41" s="95"/>
      <c r="E41" s="95"/>
      <c r="F41" s="95"/>
      <c r="G41" s="95"/>
      <c r="H41" s="95"/>
      <c r="I41" s="95"/>
      <c r="J41" s="95"/>
      <c r="K41" s="121"/>
    </row>
    <row r="42" spans="1:11" ht="18">
      <c r="A42" s="96"/>
      <c r="B42" s="95"/>
      <c r="C42" s="131"/>
      <c r="D42" s="95"/>
      <c r="E42" s="95"/>
      <c r="F42" s="95"/>
      <c r="G42" s="95"/>
      <c r="H42" s="95"/>
      <c r="I42" s="95"/>
      <c r="J42" s="95"/>
      <c r="K42" s="121"/>
    </row>
    <row r="43" spans="1:11" ht="18">
      <c r="A43" s="93"/>
      <c r="B43" s="95"/>
      <c r="C43" s="95"/>
      <c r="D43" s="95"/>
      <c r="E43" s="95"/>
      <c r="F43" s="95"/>
      <c r="G43" s="461" t="s">
        <v>135</v>
      </c>
      <c r="H43" s="461"/>
      <c r="I43" s="461"/>
      <c r="J43" s="95"/>
      <c r="K43" s="121"/>
    </row>
    <row r="44" spans="1:11" ht="18" customHeight="1">
      <c r="A44" s="93"/>
      <c r="B44" s="95"/>
      <c r="C44" s="95"/>
      <c r="D44" s="95"/>
      <c r="E44" s="95"/>
      <c r="F44" s="95"/>
      <c r="G44" s="461" t="s">
        <v>150</v>
      </c>
      <c r="H44" s="461"/>
      <c r="I44" s="461"/>
      <c r="J44" s="95"/>
      <c r="K44" s="121"/>
    </row>
    <row r="45" spans="1:11" ht="18" customHeight="1">
      <c r="A45" s="93"/>
      <c r="B45" s="95"/>
      <c r="C45" s="95"/>
      <c r="D45" s="95"/>
      <c r="E45" s="95"/>
      <c r="F45" s="95"/>
      <c r="G45" s="115"/>
      <c r="H45" s="115"/>
      <c r="I45" s="115"/>
      <c r="J45" s="95"/>
      <c r="K45" s="121"/>
    </row>
    <row r="46" spans="1:11" ht="18">
      <c r="A46" s="130" t="s">
        <v>151</v>
      </c>
      <c r="B46" s="95"/>
      <c r="C46" s="95"/>
      <c r="D46" s="95"/>
      <c r="E46" s="95"/>
      <c r="F46" s="95"/>
      <c r="G46" s="95"/>
      <c r="H46" s="95"/>
      <c r="I46" s="95"/>
      <c r="J46" s="95"/>
      <c r="K46" s="121"/>
    </row>
    <row r="47" spans="1:11" ht="18">
      <c r="A47" s="132" t="s">
        <v>188</v>
      </c>
      <c r="B47" s="94" t="str">
        <f>'03 BANK PATRAK'!B8</f>
        <v>  </v>
      </c>
      <c r="C47" s="95"/>
      <c r="D47" s="95"/>
      <c r="E47" s="95"/>
      <c r="F47" s="95"/>
      <c r="G47" s="95"/>
      <c r="H47" s="95"/>
      <c r="I47" s="95"/>
      <c r="J47" s="95"/>
      <c r="K47" s="121"/>
    </row>
    <row r="48" spans="1:11" ht="18">
      <c r="A48" s="133" t="s">
        <v>213</v>
      </c>
      <c r="B48" s="95"/>
      <c r="C48" s="95"/>
      <c r="D48" s="95"/>
      <c r="E48" s="95"/>
      <c r="F48" s="95"/>
      <c r="G48" s="95"/>
      <c r="H48" s="95"/>
      <c r="I48" s="95"/>
      <c r="J48" s="95"/>
      <c r="K48" s="121"/>
    </row>
    <row r="49" spans="1:11" ht="18.75" thickBot="1">
      <c r="A49" s="134" t="s">
        <v>214</v>
      </c>
      <c r="B49" s="135"/>
      <c r="C49" s="135"/>
      <c r="D49" s="136"/>
      <c r="E49" s="136"/>
      <c r="F49" s="136"/>
      <c r="G49" s="136"/>
      <c r="H49" s="136"/>
      <c r="I49" s="136"/>
      <c r="J49" s="136"/>
      <c r="K49" s="137"/>
    </row>
  </sheetData>
  <sheetProtection/>
  <mergeCells count="9">
    <mergeCell ref="C39:K39"/>
    <mergeCell ref="G43:I43"/>
    <mergeCell ref="G44:I44"/>
    <mergeCell ref="B10:K10"/>
    <mergeCell ref="A11:K11"/>
    <mergeCell ref="A14:B24"/>
    <mergeCell ref="C36:D36"/>
    <mergeCell ref="C37:D37"/>
    <mergeCell ref="C38:D38"/>
  </mergeCells>
  <printOptions/>
  <pageMargins left="0.37" right="0.17" top="0.25" bottom="0.19" header="0.3" footer="0.16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4:AN44"/>
  <sheetViews>
    <sheetView zoomScalePageLayoutView="0" workbookViewId="0" topLeftCell="A16">
      <selection activeCell="B22" sqref="B22:G22"/>
    </sheetView>
  </sheetViews>
  <sheetFormatPr defaultColWidth="9.140625" defaultRowHeight="15"/>
  <cols>
    <col min="1" max="36" width="2.7109375" style="0" customWidth="1"/>
  </cols>
  <sheetData>
    <row r="14" spans="1:34" ht="21">
      <c r="A14" s="108" t="s">
        <v>451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</row>
    <row r="15" spans="1:34" ht="21">
      <c r="A15" s="108" t="s">
        <v>452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</row>
    <row r="16" spans="1:34" ht="21">
      <c r="A16" s="108" t="s">
        <v>453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</row>
    <row r="17" spans="1:34" ht="21">
      <c r="A17" s="108" t="s">
        <v>224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</row>
    <row r="18" spans="1:34" ht="21">
      <c r="A18" s="404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</row>
    <row r="19" spans="1:34" ht="21">
      <c r="A19" s="404"/>
      <c r="B19" s="404"/>
      <c r="C19" s="404"/>
      <c r="F19" s="108"/>
      <c r="G19" s="108" t="str">
        <f>AL19&amp;" "&amp;AL20&amp;" "&amp;AL21&amp;" "&amp;AM21&amp;" "&amp;AO21</f>
        <v>    </v>
      </c>
      <c r="H19" s="108"/>
      <c r="I19" s="108" t="s">
        <v>454</v>
      </c>
      <c r="J19" s="108"/>
      <c r="K19" s="108"/>
      <c r="L19" s="118" t="s">
        <v>462</v>
      </c>
      <c r="M19" s="108"/>
      <c r="N19" s="108"/>
      <c r="O19" s="108"/>
      <c r="P19" s="108"/>
      <c r="Q19" s="108"/>
      <c r="R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</row>
    <row r="20" spans="1:34" ht="21">
      <c r="A20" s="40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</row>
    <row r="21" spans="1:34" ht="21">
      <c r="A21" s="404"/>
      <c r="B21" s="404"/>
      <c r="C21" s="404"/>
      <c r="D21" s="669" t="s">
        <v>457</v>
      </c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69"/>
      <c r="U21" s="669"/>
      <c r="V21" s="669"/>
      <c r="W21" s="669"/>
      <c r="X21" s="669"/>
      <c r="Y21" s="669"/>
      <c r="Z21" s="408">
        <f>DATA!B6</f>
        <v>0</v>
      </c>
      <c r="AA21" s="408"/>
      <c r="AB21" s="408"/>
      <c r="AC21" s="407"/>
      <c r="AD21" s="407"/>
      <c r="AE21" s="407"/>
      <c r="AF21" s="407"/>
      <c r="AG21" s="407"/>
      <c r="AH21" s="407"/>
    </row>
    <row r="22" spans="1:40" ht="21">
      <c r="A22" s="405" t="s">
        <v>458</v>
      </c>
      <c r="B22" s="670">
        <f>DATA!O6</f>
        <v>0</v>
      </c>
      <c r="C22" s="671"/>
      <c r="D22" s="671"/>
      <c r="E22" s="671"/>
      <c r="F22" s="671"/>
      <c r="G22" s="671"/>
      <c r="H22" s="330" t="s">
        <v>459</v>
      </c>
      <c r="I22" s="409"/>
      <c r="J22" s="330"/>
      <c r="K22" s="330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672">
        <f>DATA!I6</f>
        <v>0</v>
      </c>
      <c r="W22" s="672"/>
      <c r="X22" s="672"/>
      <c r="Y22" s="108" t="s">
        <v>460</v>
      </c>
      <c r="Z22" s="108"/>
      <c r="AA22" s="108"/>
      <c r="AB22" s="108"/>
      <c r="AC22" s="672">
        <f>DATA!J6</f>
        <v>0</v>
      </c>
      <c r="AD22" s="672"/>
      <c r="AE22" s="672"/>
      <c r="AF22" s="108" t="s">
        <v>461</v>
      </c>
      <c r="AG22" s="108"/>
      <c r="AH22" s="108"/>
      <c r="AN22" s="108"/>
    </row>
    <row r="23" spans="1:34" ht="21">
      <c r="A23" s="108" t="s">
        <v>463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</row>
    <row r="24" spans="1:34" ht="21">
      <c r="A24" s="404"/>
      <c r="B24" s="404"/>
      <c r="C24" s="404"/>
      <c r="D24" s="108" t="s">
        <v>464</v>
      </c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</row>
    <row r="25" spans="1:34" ht="21">
      <c r="A25" s="404"/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</row>
    <row r="26" spans="1:34" ht="18">
      <c r="A26" s="108" t="s">
        <v>455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</row>
    <row r="27" spans="1:34" ht="18">
      <c r="A27" s="108"/>
      <c r="B27" s="108" t="s">
        <v>375</v>
      </c>
      <c r="C27" s="108" t="s">
        <v>465</v>
      </c>
      <c r="D27" s="108"/>
      <c r="E27" s="108"/>
      <c r="F27" s="108"/>
      <c r="G27" s="108"/>
      <c r="H27" s="108"/>
      <c r="I27" s="108"/>
      <c r="J27" s="108"/>
      <c r="K27" s="108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</row>
    <row r="28" spans="1:34" ht="18">
      <c r="A28" s="108"/>
      <c r="B28" s="108" t="s">
        <v>376</v>
      </c>
      <c r="C28" s="108" t="s">
        <v>456</v>
      </c>
      <c r="D28" s="108"/>
      <c r="E28" s="108"/>
      <c r="F28" s="108"/>
      <c r="G28" s="108"/>
      <c r="H28" s="108"/>
      <c r="I28" s="108"/>
      <c r="J28" s="108"/>
      <c r="K28" s="108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</row>
    <row r="29" spans="1:34" ht="18">
      <c r="A29" s="108"/>
      <c r="B29" s="108" t="s">
        <v>377</v>
      </c>
      <c r="C29" s="108" t="s">
        <v>466</v>
      </c>
      <c r="D29" s="108"/>
      <c r="E29" s="108"/>
      <c r="F29" s="108"/>
      <c r="G29" s="108"/>
      <c r="H29" s="108"/>
      <c r="I29" s="108"/>
      <c r="J29" s="108"/>
      <c r="K29" s="108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</row>
    <row r="30" spans="1:34" ht="14.25">
      <c r="A30" s="406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</row>
    <row r="31" spans="1:34" ht="14.25">
      <c r="A31" s="406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</row>
    <row r="32" spans="1:34" ht="14.25">
      <c r="A32" s="406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</row>
    <row r="33" spans="1:34" ht="14.25">
      <c r="A33" s="406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</row>
    <row r="34" spans="1:34" ht="14.25">
      <c r="A34" s="406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</row>
    <row r="35" spans="1:34" ht="14.25">
      <c r="A35" s="406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</row>
    <row r="36" spans="1:34" ht="14.25">
      <c r="A36" s="406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</row>
    <row r="37" spans="1:34" ht="14.25">
      <c r="A37" s="406"/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</row>
    <row r="38" spans="1:34" ht="14.25">
      <c r="A38" s="406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</row>
    <row r="39" spans="1:34" ht="14.25">
      <c r="A39" s="406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</row>
    <row r="40" spans="1:34" ht="14.25">
      <c r="A40" s="406"/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</row>
    <row r="41" spans="1:34" ht="14.25">
      <c r="A41" s="406"/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</row>
    <row r="42" spans="1:34" ht="14.25">
      <c r="A42" s="406"/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</row>
    <row r="43" spans="1:34" ht="14.25">
      <c r="A43" s="406"/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</row>
    <row r="44" spans="1:34" ht="14.25">
      <c r="A44" s="406"/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</row>
  </sheetData>
  <sheetProtection/>
  <mergeCells count="4">
    <mergeCell ref="D21:Y21"/>
    <mergeCell ref="B22:G22"/>
    <mergeCell ref="V22:X22"/>
    <mergeCell ref="AC22:AE22"/>
  </mergeCells>
  <printOptions/>
  <pageMargins left="0.81" right="0.22" top="0.44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6"/>
  <sheetViews>
    <sheetView zoomScalePageLayoutView="0" workbookViewId="0" topLeftCell="A1">
      <selection activeCell="B13" sqref="B13:I13"/>
    </sheetView>
  </sheetViews>
  <sheetFormatPr defaultColWidth="9.00390625" defaultRowHeight="15"/>
  <cols>
    <col min="1" max="1" width="12.140625" style="108" customWidth="1"/>
    <col min="2" max="3" width="9.00390625" style="108" customWidth="1"/>
    <col min="4" max="4" width="10.140625" style="108" customWidth="1"/>
    <col min="5" max="5" width="10.8515625" style="108" customWidth="1"/>
    <col min="6" max="8" width="9.00390625" style="108" customWidth="1"/>
    <col min="9" max="9" width="19.7109375" style="108" customWidth="1"/>
    <col min="10" max="16384" width="9.00390625" style="108" customWidth="1"/>
  </cols>
  <sheetData>
    <row r="1" ht="26.25">
      <c r="A1" s="156" t="s">
        <v>131</v>
      </c>
    </row>
    <row r="2" ht="6" customHeight="1"/>
    <row r="3" spans="1:7" ht="18">
      <c r="A3" s="109" t="s">
        <v>173</v>
      </c>
      <c r="B3" s="110"/>
      <c r="G3" s="108" t="s">
        <v>132</v>
      </c>
    </row>
    <row r="4" ht="18">
      <c r="G4" s="108" t="s">
        <v>133</v>
      </c>
    </row>
    <row r="5" spans="7:8" ht="18">
      <c r="G5" s="108" t="s">
        <v>174</v>
      </c>
      <c r="H5" s="108" t="s">
        <v>175</v>
      </c>
    </row>
    <row r="7" ht="18">
      <c r="A7" s="108" t="s">
        <v>176</v>
      </c>
    </row>
    <row r="8" ht="18">
      <c r="A8" s="108" t="s">
        <v>177</v>
      </c>
    </row>
    <row r="11" spans="1:9" ht="24" customHeight="1" thickBot="1">
      <c r="A11" s="118" t="s">
        <v>178</v>
      </c>
      <c r="B11" s="478">
        <f>DATA!G6</f>
        <v>0</v>
      </c>
      <c r="C11" s="478"/>
      <c r="D11" s="478"/>
      <c r="E11" s="478"/>
      <c r="F11" s="478"/>
      <c r="G11" s="478"/>
      <c r="H11" s="478"/>
      <c r="I11" s="478"/>
    </row>
    <row r="12" spans="1:9" ht="24" customHeight="1" thickBot="1">
      <c r="A12" s="111" t="s">
        <v>179</v>
      </c>
      <c r="B12" s="479">
        <f>DATA!H6</f>
        <v>0</v>
      </c>
      <c r="C12" s="479"/>
      <c r="D12" s="479"/>
      <c r="E12" s="479"/>
      <c r="F12" s="479"/>
      <c r="G12" s="479"/>
      <c r="H12" s="479"/>
      <c r="I12" s="479"/>
    </row>
    <row r="13" spans="1:9" ht="24" customHeight="1" thickBot="1">
      <c r="A13" s="118" t="s">
        <v>201</v>
      </c>
      <c r="B13" s="480" t="str">
        <f>DATA!C1&amp;"  "&amp;DATA!C2</f>
        <v>  </v>
      </c>
      <c r="C13" s="480"/>
      <c r="D13" s="480"/>
      <c r="E13" s="480"/>
      <c r="F13" s="480"/>
      <c r="G13" s="480"/>
      <c r="H13" s="480"/>
      <c r="I13" s="480"/>
    </row>
    <row r="15" ht="18">
      <c r="A15" s="108" t="s">
        <v>180</v>
      </c>
    </row>
    <row r="17" spans="1:9" ht="39.75" customHeight="1" thickBot="1">
      <c r="A17" s="118" t="s">
        <v>187</v>
      </c>
      <c r="B17" s="474">
        <f>'05 GTR 62 -C ઉ માધ્યમિક'!O45</f>
        <v>0</v>
      </c>
      <c r="C17" s="474"/>
      <c r="D17" s="108" t="s">
        <v>165</v>
      </c>
      <c r="E17" s="476" t="e">
        <f>'05 GTR 62 -C  '!A44</f>
        <v>#NAME?</v>
      </c>
      <c r="F17" s="476"/>
      <c r="G17" s="476"/>
      <c r="H17" s="476"/>
      <c r="I17" s="476"/>
    </row>
    <row r="19" spans="1:9" ht="18.75" thickBot="1">
      <c r="A19" s="111" t="s">
        <v>181</v>
      </c>
      <c r="B19" s="475"/>
      <c r="C19" s="475"/>
      <c r="D19" s="111" t="s">
        <v>175</v>
      </c>
      <c r="E19" s="475"/>
      <c r="F19" s="475"/>
      <c r="G19" s="112" t="s">
        <v>182</v>
      </c>
      <c r="H19" s="475"/>
      <c r="I19" s="475"/>
    </row>
    <row r="21" spans="1:9" ht="18">
      <c r="A21" s="477" t="s">
        <v>211</v>
      </c>
      <c r="B21" s="477"/>
      <c r="C21" s="477"/>
      <c r="D21" s="477"/>
      <c r="E21" s="477"/>
      <c r="F21" s="477"/>
      <c r="G21" s="477"/>
      <c r="H21" s="477"/>
      <c r="I21" s="477"/>
    </row>
    <row r="25" spans="7:9" ht="18">
      <c r="G25" s="473" t="s">
        <v>183</v>
      </c>
      <c r="H25" s="473"/>
      <c r="I25" s="473"/>
    </row>
    <row r="29" spans="7:9" ht="18">
      <c r="G29" s="473" t="s">
        <v>133</v>
      </c>
      <c r="H29" s="473"/>
      <c r="I29" s="473"/>
    </row>
    <row r="30" spans="7:9" ht="18">
      <c r="G30" s="473" t="s">
        <v>174</v>
      </c>
      <c r="H30" s="473"/>
      <c r="I30" s="473"/>
    </row>
    <row r="31" spans="7:9" ht="18">
      <c r="G31" s="112"/>
      <c r="H31" s="112"/>
      <c r="I31" s="112"/>
    </row>
    <row r="32" spans="1:9" ht="18">
      <c r="A32" s="108" t="s">
        <v>136</v>
      </c>
      <c r="G32" s="112"/>
      <c r="H32" s="112"/>
      <c r="I32" s="112"/>
    </row>
    <row r="33" spans="1:9" ht="18">
      <c r="A33" s="108" t="s">
        <v>184</v>
      </c>
      <c r="B33" s="108">
        <f>DATA!C1</f>
        <v>0</v>
      </c>
      <c r="G33" s="112"/>
      <c r="H33" s="112"/>
      <c r="I33" s="112"/>
    </row>
    <row r="34" spans="2:9" ht="18">
      <c r="B34" s="108">
        <f>DATA!C2</f>
        <v>0</v>
      </c>
      <c r="G34" s="112"/>
      <c r="H34" s="112"/>
      <c r="I34" s="112"/>
    </row>
    <row r="35" spans="7:9" ht="18">
      <c r="G35" s="112"/>
      <c r="H35" s="112"/>
      <c r="I35" s="112"/>
    </row>
    <row r="36" ht="18">
      <c r="A36" s="108" t="s">
        <v>137</v>
      </c>
    </row>
  </sheetData>
  <sheetProtection/>
  <mergeCells count="12">
    <mergeCell ref="E19:F19"/>
    <mergeCell ref="H19:I19"/>
    <mergeCell ref="A21:I21"/>
    <mergeCell ref="G25:I25"/>
    <mergeCell ref="G29:I29"/>
    <mergeCell ref="G30:I30"/>
    <mergeCell ref="B11:I11"/>
    <mergeCell ref="B12:I12"/>
    <mergeCell ref="B13:I13"/>
    <mergeCell ref="B17:C17"/>
    <mergeCell ref="E17:I17"/>
    <mergeCell ref="B19:C19"/>
  </mergeCells>
  <printOptions/>
  <pageMargins left="0.37" right="0.12" top="0.34" bottom="0.81" header="0.16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H13" sqref="H13:I13"/>
    </sheetView>
  </sheetViews>
  <sheetFormatPr defaultColWidth="9.00390625" defaultRowHeight="15"/>
  <cols>
    <col min="1" max="1" width="6.57421875" style="98" customWidth="1"/>
    <col min="2" max="2" width="13.7109375" style="98" customWidth="1"/>
    <col min="3" max="3" width="10.28125" style="98" customWidth="1"/>
    <col min="4" max="4" width="7.7109375" style="98" customWidth="1"/>
    <col min="5" max="5" width="8.421875" style="98" customWidth="1"/>
    <col min="6" max="6" width="7.140625" style="98" customWidth="1"/>
    <col min="7" max="7" width="6.421875" style="98" customWidth="1"/>
    <col min="8" max="8" width="12.140625" style="98" customWidth="1"/>
    <col min="9" max="9" width="10.421875" style="98" customWidth="1"/>
    <col min="10" max="10" width="14.7109375" style="98" customWidth="1"/>
    <col min="11" max="11" width="9.57421875" style="98" customWidth="1"/>
    <col min="12" max="13" width="9.00390625" style="98" customWidth="1"/>
    <col min="14" max="14" width="22.57421875" style="98" bestFit="1" customWidth="1"/>
    <col min="15" max="16384" width="9.00390625" style="98" customWidth="1"/>
  </cols>
  <sheetData>
    <row r="1" spans="1:10" ht="25.5" customHeight="1">
      <c r="A1" s="499"/>
      <c r="B1" s="499"/>
      <c r="C1" s="499"/>
      <c r="D1" s="499"/>
      <c r="E1" s="499"/>
      <c r="F1" s="499"/>
      <c r="G1" s="499"/>
      <c r="H1" s="499"/>
      <c r="I1" s="499"/>
      <c r="J1" s="499"/>
    </row>
    <row r="2" spans="1:10" ht="25.5" customHeigh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21.75" customHeight="1">
      <c r="A3" s="500"/>
      <c r="B3" s="500"/>
      <c r="C3" s="500"/>
      <c r="D3" s="500"/>
      <c r="E3" s="500"/>
      <c r="F3" s="500"/>
      <c r="G3" s="500"/>
      <c r="H3" s="500"/>
      <c r="I3" s="500"/>
      <c r="J3" s="500"/>
    </row>
    <row r="4" spans="1:10" ht="2.25" customHeight="1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3.5" customHeight="1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s="100" customFormat="1" ht="18" customHeight="1">
      <c r="A6" s="481" t="s">
        <v>200</v>
      </c>
      <c r="B6" s="481"/>
      <c r="C6" s="481"/>
      <c r="D6" s="481"/>
      <c r="E6" s="501"/>
      <c r="F6" s="501"/>
      <c r="G6" s="101" t="s">
        <v>162</v>
      </c>
      <c r="H6" s="501"/>
      <c r="I6" s="501"/>
      <c r="J6" s="102" t="s">
        <v>163</v>
      </c>
    </row>
    <row r="7" spans="1:10" s="100" customFormat="1" ht="38.25" customHeight="1">
      <c r="A7" s="118" t="s">
        <v>164</v>
      </c>
      <c r="B7" s="151">
        <f>DATA!Q12</f>
        <v>0</v>
      </c>
      <c r="C7" s="108" t="s">
        <v>165</v>
      </c>
      <c r="D7" s="502" t="e">
        <f>'05 GTR 62 -C  '!A44</f>
        <v>#NAME?</v>
      </c>
      <c r="E7" s="502"/>
      <c r="F7" s="502"/>
      <c r="G7" s="502"/>
      <c r="H7" s="502"/>
      <c r="I7" s="502"/>
      <c r="J7" s="502"/>
    </row>
    <row r="8" spans="1:10" s="100" customFormat="1" ht="18">
      <c r="A8" s="100" t="s">
        <v>166</v>
      </c>
      <c r="B8" s="498" t="str">
        <f>DATA!C1&amp;"  "&amp;DATA!C2</f>
        <v>  </v>
      </c>
      <c r="C8" s="498"/>
      <c r="D8" s="498"/>
      <c r="E8" s="498"/>
      <c r="F8" s="498"/>
      <c r="G8" s="498"/>
      <c r="H8" s="100" t="s">
        <v>253</v>
      </c>
      <c r="I8" s="497">
        <f>DATA!G6</f>
        <v>0</v>
      </c>
      <c r="J8" s="497"/>
    </row>
    <row r="9" spans="1:4" s="100" customFormat="1" ht="18">
      <c r="A9" s="498">
        <f>DATA!H6</f>
        <v>0</v>
      </c>
      <c r="B9" s="498"/>
      <c r="C9" s="498"/>
      <c r="D9" s="100" t="s">
        <v>167</v>
      </c>
    </row>
    <row r="10" spans="1:3" s="100" customFormat="1" ht="18">
      <c r="A10" s="190"/>
      <c r="B10" s="190"/>
      <c r="C10" s="190"/>
    </row>
    <row r="11" spans="1:10" s="100" customFormat="1" ht="18">
      <c r="A11" s="103" t="s">
        <v>127</v>
      </c>
      <c r="B11" s="482" t="s">
        <v>168</v>
      </c>
      <c r="C11" s="482"/>
      <c r="D11" s="482"/>
      <c r="E11" s="482" t="s">
        <v>169</v>
      </c>
      <c r="F11" s="482"/>
      <c r="G11" s="482"/>
      <c r="H11" s="482" t="s">
        <v>2</v>
      </c>
      <c r="I11" s="482"/>
      <c r="J11" s="104" t="s">
        <v>128</v>
      </c>
    </row>
    <row r="12" spans="1:14" s="108" customFormat="1" ht="24.75" customHeight="1">
      <c r="A12" s="186">
        <f aca="true" t="shared" si="0" ref="A12:A17">L12</f>
        <v>1</v>
      </c>
      <c r="B12" s="491">
        <f>IF(A12=0,0,VLOOKUP(A12,DATA!$A$6:$Q$11,2,0))</f>
        <v>0</v>
      </c>
      <c r="C12" s="492"/>
      <c r="D12" s="493"/>
      <c r="E12" s="495">
        <f>IF(A12=0,0,VLOOKUP(A12,DATA!$A$6:$Q$11,16,0))</f>
        <v>0</v>
      </c>
      <c r="F12" s="495"/>
      <c r="G12" s="495"/>
      <c r="H12" s="486">
        <f>'05 GTR 62 -C ઉ માધ્યમિક'!O45</f>
        <v>0</v>
      </c>
      <c r="I12" s="486"/>
      <c r="J12" s="187"/>
      <c r="L12" s="188">
        <f>IF(DATA!A6=1,1,0)</f>
        <v>1</v>
      </c>
      <c r="N12" s="189"/>
    </row>
    <row r="13" spans="1:12" s="108" customFormat="1" ht="24.75" customHeight="1">
      <c r="A13" s="186">
        <f t="shared" si="0"/>
        <v>2</v>
      </c>
      <c r="B13" s="491">
        <f>IF(A13=0,0,VLOOKUP(A13,DATA!$A$6:$Q$11,2,0))</f>
        <v>0</v>
      </c>
      <c r="C13" s="492"/>
      <c r="D13" s="493"/>
      <c r="E13" s="495">
        <f>IF(A13=0,0,VLOOKUP(A13,DATA!$A$6:$Q$11,15,0))</f>
        <v>0</v>
      </c>
      <c r="F13" s="495"/>
      <c r="G13" s="495"/>
      <c r="H13" s="486">
        <f>IF(A13=0,0,VLOOKUP(A13,DATA!$A$6:$Q$11,16,0))</f>
        <v>0</v>
      </c>
      <c r="I13" s="486"/>
      <c r="J13" s="187"/>
      <c r="L13" s="188">
        <f>IF(DATA!A7=2,2,0)</f>
        <v>2</v>
      </c>
    </row>
    <row r="14" spans="1:12" s="108" customFormat="1" ht="24.75" customHeight="1">
      <c r="A14" s="186">
        <f t="shared" si="0"/>
        <v>0</v>
      </c>
      <c r="B14" s="491">
        <f>IF(A14=0,0,VLOOKUP(A14,DATA!$A$6:$Q$11,2,0))</f>
        <v>0</v>
      </c>
      <c r="C14" s="492"/>
      <c r="D14" s="493"/>
      <c r="E14" s="494">
        <f>IF(A14=0,0,VLOOKUP(A14,DATA!$A$6:$Q$11,15,0))</f>
        <v>0</v>
      </c>
      <c r="F14" s="494"/>
      <c r="G14" s="494"/>
      <c r="H14" s="486">
        <f>IF(A14=0,0,VLOOKUP(A14,DATA!$A$6:$Q$11,16,0))</f>
        <v>0</v>
      </c>
      <c r="I14" s="486"/>
      <c r="J14" s="187"/>
      <c r="L14" s="188">
        <f>IF(DATA!A8=3,3,0)</f>
        <v>0</v>
      </c>
    </row>
    <row r="15" spans="1:12" s="108" customFormat="1" ht="24.75" customHeight="1">
      <c r="A15" s="186">
        <f t="shared" si="0"/>
        <v>0</v>
      </c>
      <c r="B15" s="491">
        <f>IF(A15=0,0,VLOOKUP(A15,DATA!$A$6:$Q$11,2,0))</f>
        <v>0</v>
      </c>
      <c r="C15" s="492"/>
      <c r="D15" s="493"/>
      <c r="E15" s="494">
        <f>IF(A15=0,0,VLOOKUP(A15,DATA!$A$6:$Q$11,15,0))</f>
        <v>0</v>
      </c>
      <c r="F15" s="494"/>
      <c r="G15" s="494"/>
      <c r="H15" s="486">
        <f>IF(A15=0,0,VLOOKUP(A15,DATA!$A$6:$Q$11,16,0))</f>
        <v>0</v>
      </c>
      <c r="I15" s="486"/>
      <c r="J15" s="187"/>
      <c r="L15" s="188">
        <f>IF(DATA!A9=4,4,0)</f>
        <v>0</v>
      </c>
    </row>
    <row r="16" spans="1:12" s="108" customFormat="1" ht="24.75" customHeight="1">
      <c r="A16" s="186">
        <f t="shared" si="0"/>
        <v>0</v>
      </c>
      <c r="B16" s="491">
        <f>IF(A16=0,0,VLOOKUP(A16,DATA!$A$6:$Q$11,2,0))</f>
        <v>0</v>
      </c>
      <c r="C16" s="492"/>
      <c r="D16" s="493"/>
      <c r="E16" s="494">
        <f>IF(A16=0,0,VLOOKUP(A16,DATA!$A$6:$Q$11,15,0))</f>
        <v>0</v>
      </c>
      <c r="F16" s="494"/>
      <c r="G16" s="494"/>
      <c r="H16" s="486">
        <f>IF(A16=0,0,VLOOKUP(A16,DATA!$A$6:$Q$11,16,0))</f>
        <v>0</v>
      </c>
      <c r="I16" s="486"/>
      <c r="J16" s="187"/>
      <c r="L16" s="188">
        <f>IF(DATA!A10=5,5,0)</f>
        <v>0</v>
      </c>
    </row>
    <row r="17" spans="1:12" s="108" customFormat="1" ht="24.75" customHeight="1">
      <c r="A17" s="186">
        <f t="shared" si="0"/>
        <v>0</v>
      </c>
      <c r="B17" s="491">
        <f>IF(A17=0,0,VLOOKUP(A17,DATA!$A$6:$Q$11,2,0))</f>
        <v>0</v>
      </c>
      <c r="C17" s="492"/>
      <c r="D17" s="493"/>
      <c r="E17" s="494">
        <f>IF(A17=0,0,VLOOKUP(A17,DATA!$A$6:$Q$11,15,0))</f>
        <v>0</v>
      </c>
      <c r="F17" s="494"/>
      <c r="G17" s="494"/>
      <c r="H17" s="486">
        <f>IF(A17=0,0,VLOOKUP(A17,DATA!$A$6:$Q$11,16,0))</f>
        <v>0</v>
      </c>
      <c r="I17" s="486"/>
      <c r="J17" s="187"/>
      <c r="L17" s="188">
        <f>IF(DATA!A11=6,6,0)</f>
        <v>0</v>
      </c>
    </row>
    <row r="18" spans="1:10" s="100" customFormat="1" ht="21" customHeight="1">
      <c r="A18" s="185"/>
      <c r="B18" s="488"/>
      <c r="C18" s="489"/>
      <c r="D18" s="490"/>
      <c r="E18" s="488"/>
      <c r="F18" s="489"/>
      <c r="G18" s="490"/>
      <c r="H18" s="488"/>
      <c r="I18" s="490"/>
      <c r="J18" s="103"/>
    </row>
    <row r="19" spans="1:10" s="100" customFormat="1" ht="21" customHeight="1">
      <c r="A19" s="185"/>
      <c r="B19" s="488"/>
      <c r="C19" s="489"/>
      <c r="D19" s="490"/>
      <c r="E19" s="488"/>
      <c r="F19" s="489"/>
      <c r="G19" s="490"/>
      <c r="H19" s="488"/>
      <c r="I19" s="490"/>
      <c r="J19" s="103"/>
    </row>
    <row r="20" spans="1:10" s="100" customFormat="1" ht="21" customHeight="1">
      <c r="A20" s="185"/>
      <c r="B20" s="488"/>
      <c r="C20" s="489"/>
      <c r="D20" s="490"/>
      <c r="E20" s="488"/>
      <c r="F20" s="489"/>
      <c r="G20" s="490"/>
      <c r="H20" s="488"/>
      <c r="I20" s="490"/>
      <c r="J20" s="103"/>
    </row>
    <row r="21" spans="1:10" s="100" customFormat="1" ht="21" customHeight="1">
      <c r="A21" s="185"/>
      <c r="B21" s="488"/>
      <c r="C21" s="489"/>
      <c r="D21" s="490"/>
      <c r="E21" s="488"/>
      <c r="F21" s="489"/>
      <c r="G21" s="490"/>
      <c r="H21" s="488"/>
      <c r="I21" s="490"/>
      <c r="J21" s="103"/>
    </row>
    <row r="22" spans="1:10" s="100" customFormat="1" ht="21" customHeight="1">
      <c r="A22" s="185"/>
      <c r="B22" s="488"/>
      <c r="C22" s="489"/>
      <c r="D22" s="490"/>
      <c r="E22" s="488"/>
      <c r="F22" s="489"/>
      <c r="G22" s="490"/>
      <c r="H22" s="488"/>
      <c r="I22" s="490"/>
      <c r="J22" s="103"/>
    </row>
    <row r="23" spans="1:10" s="100" customFormat="1" ht="21" customHeight="1">
      <c r="A23" s="103"/>
      <c r="B23" s="482"/>
      <c r="C23" s="482"/>
      <c r="D23" s="482"/>
      <c r="E23" s="482"/>
      <c r="F23" s="482"/>
      <c r="G23" s="482"/>
      <c r="H23" s="482"/>
      <c r="I23" s="482"/>
      <c r="J23" s="103"/>
    </row>
    <row r="24" spans="1:10" s="100" customFormat="1" ht="21" customHeight="1">
      <c r="A24" s="103"/>
      <c r="B24" s="482"/>
      <c r="C24" s="482"/>
      <c r="D24" s="482"/>
      <c r="E24" s="482"/>
      <c r="F24" s="482"/>
      <c r="G24" s="482"/>
      <c r="H24" s="482"/>
      <c r="I24" s="482"/>
      <c r="J24" s="103"/>
    </row>
    <row r="25" spans="1:10" s="100" customFormat="1" ht="21" customHeight="1">
      <c r="A25" s="483" t="s">
        <v>129</v>
      </c>
      <c r="B25" s="484"/>
      <c r="C25" s="484"/>
      <c r="D25" s="484"/>
      <c r="E25" s="484"/>
      <c r="F25" s="484"/>
      <c r="G25" s="485"/>
      <c r="H25" s="486">
        <f>SUM(H12:I24)</f>
        <v>0</v>
      </c>
      <c r="I25" s="486"/>
      <c r="J25" s="103"/>
    </row>
    <row r="26" spans="1:10" s="100" customFormat="1" ht="21" customHeight="1">
      <c r="A26" s="105"/>
      <c r="B26" s="105"/>
      <c r="C26" s="105"/>
      <c r="D26" s="105"/>
      <c r="E26" s="105"/>
      <c r="F26" s="105"/>
      <c r="G26" s="105"/>
      <c r="H26" s="106"/>
      <c r="I26" s="106"/>
      <c r="J26" s="101"/>
    </row>
    <row r="27" s="100" customFormat="1" ht="18"/>
    <row r="28" s="100" customFormat="1" ht="18"/>
    <row r="29" s="100" customFormat="1" ht="6.75" customHeight="1"/>
    <row r="30" spans="1:10" s="100" customFormat="1" ht="56.25" customHeight="1">
      <c r="A30" s="487" t="s">
        <v>210</v>
      </c>
      <c r="B30" s="487"/>
      <c r="C30" s="487"/>
      <c r="D30" s="487"/>
      <c r="E30" s="487"/>
      <c r="F30" s="487"/>
      <c r="G30" s="487"/>
      <c r="H30" s="487"/>
      <c r="I30" s="487"/>
      <c r="J30" s="487"/>
    </row>
    <row r="31" spans="1:10" s="100" customFormat="1" ht="24.75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0" s="100" customFormat="1" ht="18">
      <c r="A32" s="481"/>
      <c r="B32" s="481"/>
      <c r="C32" s="481"/>
      <c r="D32" s="481"/>
      <c r="E32" s="481"/>
      <c r="F32" s="481"/>
      <c r="G32" s="481"/>
      <c r="H32" s="481"/>
      <c r="I32" s="481"/>
      <c r="J32" s="481"/>
    </row>
    <row r="33" s="100" customFormat="1" ht="18"/>
    <row r="34" spans="1:7" s="100" customFormat="1" ht="18">
      <c r="A34" s="100" t="s">
        <v>153</v>
      </c>
      <c r="B34" s="107">
        <f ca="1">TODAY()</f>
        <v>43852</v>
      </c>
      <c r="G34" s="100" t="s">
        <v>170</v>
      </c>
    </row>
    <row r="35" s="100" customFormat="1" ht="18"/>
    <row r="36" spans="1:7" s="100" customFormat="1" ht="18">
      <c r="A36" s="100" t="s">
        <v>171</v>
      </c>
      <c r="B36" s="100" t="s">
        <v>224</v>
      </c>
      <c r="G36" s="100" t="s">
        <v>172</v>
      </c>
    </row>
    <row r="37" s="100" customFormat="1" ht="18"/>
    <row r="38" s="100" customFormat="1" ht="18"/>
    <row r="39" s="100" customFormat="1" ht="18"/>
  </sheetData>
  <sheetProtection/>
  <mergeCells count="55">
    <mergeCell ref="A32:J32"/>
    <mergeCell ref="B24:D24"/>
    <mergeCell ref="E24:G24"/>
    <mergeCell ref="H24:I24"/>
    <mergeCell ref="A25:G25"/>
    <mergeCell ref="H25:I25"/>
    <mergeCell ref="A30:J30"/>
    <mergeCell ref="B22:D22"/>
    <mergeCell ref="E22:G22"/>
    <mergeCell ref="H22:I22"/>
    <mergeCell ref="B23:D23"/>
    <mergeCell ref="E23:G23"/>
    <mergeCell ref="H23:I23"/>
    <mergeCell ref="B20:D20"/>
    <mergeCell ref="E20:G20"/>
    <mergeCell ref="H20:I20"/>
    <mergeCell ref="B21:D21"/>
    <mergeCell ref="E21:G21"/>
    <mergeCell ref="H21:I21"/>
    <mergeCell ref="B18:D18"/>
    <mergeCell ref="E18:G18"/>
    <mergeCell ref="H18:I18"/>
    <mergeCell ref="B19:D19"/>
    <mergeCell ref="E19:G19"/>
    <mergeCell ref="H19:I19"/>
    <mergeCell ref="B16:D16"/>
    <mergeCell ref="E16:G16"/>
    <mergeCell ref="H16:I16"/>
    <mergeCell ref="B17:D17"/>
    <mergeCell ref="E17:G17"/>
    <mergeCell ref="H17:I17"/>
    <mergeCell ref="B14:D14"/>
    <mergeCell ref="E14:G14"/>
    <mergeCell ref="H14:I14"/>
    <mergeCell ref="B15:D15"/>
    <mergeCell ref="E15:G15"/>
    <mergeCell ref="H15:I15"/>
    <mergeCell ref="B12:D12"/>
    <mergeCell ref="E12:G12"/>
    <mergeCell ref="H12:I12"/>
    <mergeCell ref="B13:D13"/>
    <mergeCell ref="E13:G13"/>
    <mergeCell ref="H13:I13"/>
    <mergeCell ref="B8:G8"/>
    <mergeCell ref="I8:J8"/>
    <mergeCell ref="A9:C9"/>
    <mergeCell ref="B11:D11"/>
    <mergeCell ref="E11:G11"/>
    <mergeCell ref="H11:I11"/>
    <mergeCell ref="A1:J1"/>
    <mergeCell ref="A3:J3"/>
    <mergeCell ref="A6:D6"/>
    <mergeCell ref="E6:F6"/>
    <mergeCell ref="H6:I6"/>
    <mergeCell ref="D7:J7"/>
  </mergeCells>
  <conditionalFormatting sqref="H25:I25 A12:L17">
    <cfRule type="cellIs" priority="1" dxfId="18" operator="equal" stopIfTrue="1">
      <formula>0</formula>
    </cfRule>
  </conditionalFormatting>
  <printOptions/>
  <pageMargins left="0.38" right="0.12" top="0.29" bottom="0.23" header="0.21" footer="0.17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H58"/>
  <sheetViews>
    <sheetView zoomScalePageLayoutView="0" workbookViewId="0" topLeftCell="A1">
      <selection activeCell="H13" sqref="H13:I13"/>
    </sheetView>
  </sheetViews>
  <sheetFormatPr defaultColWidth="9.140625" defaultRowHeight="15"/>
  <cols>
    <col min="1" max="1" width="4.140625" style="92" customWidth="1"/>
    <col min="2" max="2" width="22.7109375" style="92" customWidth="1"/>
    <col min="3" max="3" width="10.7109375" style="92" customWidth="1"/>
    <col min="4" max="4" width="12.140625" style="92" customWidth="1"/>
    <col min="5" max="5" width="23.140625" style="92" customWidth="1"/>
    <col min="6" max="6" width="17.28125" style="92" customWidth="1"/>
    <col min="7" max="16384" width="9.140625" style="92" customWidth="1"/>
  </cols>
  <sheetData>
    <row r="1" spans="1:8" ht="40.5" customHeight="1" thickTop="1">
      <c r="A1" s="430" t="s">
        <v>373</v>
      </c>
      <c r="B1" s="431"/>
      <c r="C1" s="431"/>
      <c r="D1" s="431"/>
      <c r="E1" s="431"/>
      <c r="F1" s="432"/>
      <c r="H1" s="318">
        <v>1</v>
      </c>
    </row>
    <row r="2" spans="1:6" ht="18">
      <c r="A2" s="325"/>
      <c r="B2" s="326" t="s">
        <v>374</v>
      </c>
      <c r="C2" s="327">
        <f>VLOOKUP($H$1,DATA!$A$6:$T$11,11,0)</f>
        <v>0</v>
      </c>
      <c r="D2" s="326"/>
      <c r="E2" s="326"/>
      <c r="F2" s="328"/>
    </row>
    <row r="3" spans="1:6" ht="21.75" customHeight="1">
      <c r="A3" s="329" t="s">
        <v>375</v>
      </c>
      <c r="B3" s="330" t="s">
        <v>197</v>
      </c>
      <c r="C3" s="331" t="str">
        <f>DATA!$C$1&amp;"4"&amp;DATA!$C$2</f>
        <v>4</v>
      </c>
      <c r="D3" s="331"/>
      <c r="E3" s="331"/>
      <c r="F3" s="332"/>
    </row>
    <row r="4" spans="1:6" ht="21.75" customHeight="1">
      <c r="A4" s="329" t="s">
        <v>376</v>
      </c>
      <c r="B4" s="330" t="s">
        <v>198</v>
      </c>
      <c r="C4" s="331">
        <f>VLOOKUP($H$1,DATA!$A$6:$T$11,2,0)</f>
        <v>0</v>
      </c>
      <c r="D4" s="331"/>
      <c r="E4" s="330"/>
      <c r="F4" s="332"/>
    </row>
    <row r="5" spans="1:6" ht="21.75" customHeight="1">
      <c r="A5" s="329" t="s">
        <v>377</v>
      </c>
      <c r="B5" s="330" t="s">
        <v>199</v>
      </c>
      <c r="C5" s="330">
        <f>VLOOKUP($H$1,DATA!$A$6:$T$11,6,0)</f>
        <v>0</v>
      </c>
      <c r="D5" s="330"/>
      <c r="F5" s="332"/>
    </row>
    <row r="6" spans="1:7" ht="21.75" customHeight="1">
      <c r="A6" s="329" t="s">
        <v>378</v>
      </c>
      <c r="B6" s="330" t="s">
        <v>391</v>
      </c>
      <c r="C6" s="433">
        <f>VLOOKUP($H$1,DATA!$A$6:$T$11,14,0)</f>
        <v>0</v>
      </c>
      <c r="D6" s="433"/>
      <c r="E6" s="330" t="s">
        <v>389</v>
      </c>
      <c r="F6" s="334">
        <f>VLOOKUP($H$1,DATA!$A$6:$T$11,15,0)</f>
        <v>0</v>
      </c>
      <c r="G6" s="322"/>
    </row>
    <row r="7" spans="1:6" ht="5.25" customHeight="1">
      <c r="A7" s="335"/>
      <c r="B7" s="336"/>
      <c r="C7" s="337"/>
      <c r="D7" s="337"/>
      <c r="E7" s="333"/>
      <c r="F7" s="332"/>
    </row>
    <row r="8" spans="1:6" ht="21.75" customHeight="1">
      <c r="A8" s="673" t="s">
        <v>396</v>
      </c>
      <c r="B8" s="674"/>
      <c r="C8" s="674"/>
      <c r="D8" s="674"/>
      <c r="E8" s="674"/>
      <c r="F8" s="675"/>
    </row>
    <row r="9" spans="1:6" ht="21.75" customHeight="1">
      <c r="A9" s="443" t="s">
        <v>8</v>
      </c>
      <c r="B9" s="444"/>
      <c r="C9" s="444"/>
      <c r="D9" s="444" t="s">
        <v>9</v>
      </c>
      <c r="E9" s="444"/>
      <c r="F9" s="429" t="s">
        <v>161</v>
      </c>
    </row>
    <row r="10" spans="1:6" ht="21.75" customHeight="1">
      <c r="A10" s="339" t="s">
        <v>228</v>
      </c>
      <c r="B10" s="291" t="s">
        <v>379</v>
      </c>
      <c r="C10" s="291" t="s">
        <v>380</v>
      </c>
      <c r="D10" s="340" t="s">
        <v>381</v>
      </c>
      <c r="E10" s="340" t="s">
        <v>382</v>
      </c>
      <c r="F10" s="429"/>
    </row>
    <row r="11" spans="1:6" ht="21.75" customHeight="1">
      <c r="A11" s="338" t="s">
        <v>383</v>
      </c>
      <c r="B11" s="341" t="s">
        <v>384</v>
      </c>
      <c r="C11" s="342">
        <f>VLOOKUP($H$1,DATA!$A$6:$T$11,18,0)</f>
        <v>0</v>
      </c>
      <c r="D11" s="342">
        <f>VLOOKUP($H$1,DATA!$A$6:$T$11,11,0)</f>
        <v>0</v>
      </c>
      <c r="E11" s="342">
        <f>ROUND((D11)*DATA!$I$2/100,0)</f>
        <v>0</v>
      </c>
      <c r="F11" s="343">
        <f>ROUND(IF($C$13=1,0,((D11+E11)*C11/30)),0)</f>
        <v>0</v>
      </c>
    </row>
    <row r="12" spans="1:6" ht="36.75" customHeight="1">
      <c r="A12" s="338" t="s">
        <v>385</v>
      </c>
      <c r="B12" s="344" t="s">
        <v>393</v>
      </c>
      <c r="C12" s="342">
        <v>600</v>
      </c>
      <c r="D12" s="342">
        <f>D11/2</f>
        <v>0</v>
      </c>
      <c r="E12" s="342">
        <f>ROUND((D12)*DATA!$I$2/100,0)</f>
        <v>0</v>
      </c>
      <c r="F12" s="343">
        <f>ROUND(IF($C$13=1,0,((D12+E12)*C12/30)),0)</f>
        <v>0</v>
      </c>
    </row>
    <row r="13" spans="1:6" ht="21.75" customHeight="1">
      <c r="A13" s="345"/>
      <c r="B13" s="342"/>
      <c r="C13" s="342"/>
      <c r="D13" s="342">
        <f>SUM(D11:D12)</f>
        <v>0</v>
      </c>
      <c r="E13" s="346">
        <f>SUM(E11:E12)</f>
        <v>0</v>
      </c>
      <c r="F13" s="343">
        <f>F11+F12</f>
        <v>0</v>
      </c>
    </row>
    <row r="14" spans="1:6" ht="4.5" customHeight="1">
      <c r="A14" s="437"/>
      <c r="B14" s="438"/>
      <c r="C14" s="438"/>
      <c r="D14" s="438"/>
      <c r="E14" s="438"/>
      <c r="F14" s="439"/>
    </row>
    <row r="15" spans="1:6" ht="21.75" customHeight="1">
      <c r="A15" s="440" t="e">
        <f>[3]!amtinwords(F13)</f>
        <v>#NAME?</v>
      </c>
      <c r="B15" s="441"/>
      <c r="C15" s="441"/>
      <c r="D15" s="441"/>
      <c r="E15" s="441"/>
      <c r="F15" s="442"/>
    </row>
    <row r="16" spans="1:6" ht="18.75" customHeight="1">
      <c r="A16" s="347"/>
      <c r="B16" s="348"/>
      <c r="C16" s="348"/>
      <c r="D16" s="348"/>
      <c r="E16" s="348"/>
      <c r="F16" s="349"/>
    </row>
    <row r="17" spans="1:6" ht="27" customHeight="1">
      <c r="A17" s="673" t="s">
        <v>394</v>
      </c>
      <c r="B17" s="674"/>
      <c r="C17" s="674"/>
      <c r="D17" s="674"/>
      <c r="E17" s="674"/>
      <c r="F17" s="675"/>
    </row>
    <row r="18" spans="1:6" ht="18.75" customHeight="1">
      <c r="A18" s="443" t="s">
        <v>8</v>
      </c>
      <c r="B18" s="444"/>
      <c r="C18" s="444"/>
      <c r="D18" s="444" t="s">
        <v>9</v>
      </c>
      <c r="E18" s="444"/>
      <c r="F18" s="429" t="s">
        <v>161</v>
      </c>
    </row>
    <row r="19" spans="1:6" ht="18.75" customHeight="1">
      <c r="A19" s="339" t="s">
        <v>228</v>
      </c>
      <c r="B19" s="291" t="s">
        <v>379</v>
      </c>
      <c r="C19" s="291" t="s">
        <v>380</v>
      </c>
      <c r="D19" s="340" t="s">
        <v>381</v>
      </c>
      <c r="E19" s="340" t="s">
        <v>382</v>
      </c>
      <c r="F19" s="429"/>
    </row>
    <row r="20" spans="1:6" ht="18.75" customHeight="1">
      <c r="A20" s="338" t="s">
        <v>383</v>
      </c>
      <c r="B20" s="341" t="s">
        <v>384</v>
      </c>
      <c r="C20" s="342">
        <f>VLOOKUP($H$1,DATA!$A$6:$T$11,18,0)</f>
        <v>0</v>
      </c>
      <c r="D20" s="342">
        <f>VLOOKUP($H$1,DATA!$A$6:$T$11,11,0)</f>
        <v>0</v>
      </c>
      <c r="E20" s="342">
        <f>ROUND((D20)*DATA!$J$1/100,0)</f>
        <v>0</v>
      </c>
      <c r="F20" s="343">
        <f>ROUND(IF($C$13=1,0,((D20+E20)*C20/30)),0)</f>
        <v>0</v>
      </c>
    </row>
    <row r="21" spans="1:6" ht="18.75" customHeight="1">
      <c r="A21" s="338" t="s">
        <v>385</v>
      </c>
      <c r="B21" s="344" t="s">
        <v>393</v>
      </c>
      <c r="C21" s="342">
        <v>300</v>
      </c>
      <c r="D21" s="342">
        <f>D20/2</f>
        <v>0</v>
      </c>
      <c r="E21" s="342">
        <f>ROUND((D21)*DATA!$J$1/100,0)</f>
        <v>0</v>
      </c>
      <c r="F21" s="343">
        <f>ROUND(IF($C$13=1,0,((D21+E21)*C21/30)),0)</f>
        <v>0</v>
      </c>
    </row>
    <row r="22" spans="1:6" ht="18.75" customHeight="1">
      <c r="A22" s="345"/>
      <c r="B22" s="342"/>
      <c r="C22" s="342"/>
      <c r="D22" s="342">
        <f>SUM(D20:D21)</f>
        <v>0</v>
      </c>
      <c r="E22" s="346">
        <f>SUM(E20:E21)</f>
        <v>0</v>
      </c>
      <c r="F22" s="343">
        <f>F20+F21</f>
        <v>0</v>
      </c>
    </row>
    <row r="23" spans="1:6" ht="18.75" customHeight="1">
      <c r="A23" s="437"/>
      <c r="B23" s="438"/>
      <c r="C23" s="438"/>
      <c r="D23" s="438"/>
      <c r="E23" s="438"/>
      <c r="F23" s="439"/>
    </row>
    <row r="24" spans="1:6" ht="18.75" customHeight="1">
      <c r="A24" s="440" t="e">
        <f>[3]!amtinwords(F22)</f>
        <v>#NAME?</v>
      </c>
      <c r="B24" s="441"/>
      <c r="C24" s="441"/>
      <c r="D24" s="441"/>
      <c r="E24" s="441"/>
      <c r="F24" s="442"/>
    </row>
    <row r="25" spans="1:6" ht="18.75" customHeight="1">
      <c r="A25" s="348"/>
      <c r="B25" s="348"/>
      <c r="C25" s="348"/>
      <c r="D25" s="348"/>
      <c r="E25" s="348"/>
      <c r="F25" s="348"/>
    </row>
    <row r="26" spans="1:6" ht="27" customHeight="1">
      <c r="A26" s="673" t="s">
        <v>395</v>
      </c>
      <c r="B26" s="674"/>
      <c r="C26" s="674"/>
      <c r="D26" s="674"/>
      <c r="E26" s="674"/>
      <c r="F26" s="675"/>
    </row>
    <row r="27" spans="1:6" ht="18.75" customHeight="1">
      <c r="A27" s="443" t="s">
        <v>8</v>
      </c>
      <c r="B27" s="444"/>
      <c r="C27" s="444"/>
      <c r="D27" s="444" t="s">
        <v>9</v>
      </c>
      <c r="E27" s="444"/>
      <c r="F27" s="429" t="s">
        <v>161</v>
      </c>
    </row>
    <row r="28" spans="1:6" ht="18.75" customHeight="1">
      <c r="A28" s="339" t="s">
        <v>228</v>
      </c>
      <c r="B28" s="291" t="s">
        <v>379</v>
      </c>
      <c r="C28" s="291" t="s">
        <v>380</v>
      </c>
      <c r="D28" s="340" t="s">
        <v>381</v>
      </c>
      <c r="E28" s="340" t="s">
        <v>382</v>
      </c>
      <c r="F28" s="429"/>
    </row>
    <row r="29" spans="1:6" ht="18.75" customHeight="1">
      <c r="A29" s="338" t="s">
        <v>383</v>
      </c>
      <c r="B29" s="341" t="s">
        <v>384</v>
      </c>
      <c r="C29" s="342">
        <f>VLOOKUP($H$1,DATA!$A$6:$T$11,18,0)</f>
        <v>0</v>
      </c>
      <c r="D29" s="342">
        <f>VLOOKUP($H$1,DATA!$A$6:$T$11,11,0)</f>
        <v>0</v>
      </c>
      <c r="E29" s="342">
        <f>ROUND((D29)*DATA!$I$2/100,0)</f>
        <v>0</v>
      </c>
      <c r="F29" s="343">
        <f>ROUND(IF($C$13=1,0,((D29+E29)*C29/30)),0)</f>
        <v>0</v>
      </c>
    </row>
    <row r="30" spans="1:6" ht="18.75" customHeight="1">
      <c r="A30" s="338" t="s">
        <v>385</v>
      </c>
      <c r="B30" s="344" t="s">
        <v>393</v>
      </c>
      <c r="C30" s="342">
        <v>300</v>
      </c>
      <c r="D30" s="342">
        <f>D29/2</f>
        <v>0</v>
      </c>
      <c r="E30" s="342">
        <f>ROUND((D30)*DATA!$I$2/100,0)</f>
        <v>0</v>
      </c>
      <c r="F30" s="343">
        <f>ROUND(IF($C$13=1,0,((D30+E30)*C30/30)),0)</f>
        <v>0</v>
      </c>
    </row>
    <row r="31" spans="1:6" ht="18.75" customHeight="1">
      <c r="A31" s="345"/>
      <c r="B31" s="342"/>
      <c r="C31" s="342"/>
      <c r="D31" s="342">
        <f>SUM(D29:D30)</f>
        <v>0</v>
      </c>
      <c r="E31" s="346">
        <f>SUM(E29:E30)</f>
        <v>0</v>
      </c>
      <c r="F31" s="343">
        <f>F29+F30</f>
        <v>0</v>
      </c>
    </row>
    <row r="32" spans="1:6" ht="18.75" customHeight="1">
      <c r="A32" s="348"/>
      <c r="B32" s="348"/>
      <c r="C32" s="348"/>
      <c r="D32" s="348"/>
      <c r="E32" s="348"/>
      <c r="F32" s="348"/>
    </row>
    <row r="33" spans="1:6" ht="18.75" customHeight="1">
      <c r="A33" s="348"/>
      <c r="B33" s="348"/>
      <c r="C33" s="348"/>
      <c r="D33" s="348"/>
      <c r="E33" s="348"/>
      <c r="F33" s="348"/>
    </row>
    <row r="34" spans="1:6" ht="18.75" customHeight="1">
      <c r="A34" s="348"/>
      <c r="B34" s="348"/>
      <c r="C34" s="348"/>
      <c r="D34" s="348"/>
      <c r="E34" s="348"/>
      <c r="F34" s="348"/>
    </row>
    <row r="35" spans="1:6" ht="18.75" customHeight="1">
      <c r="A35" s="348"/>
      <c r="B35" s="348"/>
      <c r="C35" s="348"/>
      <c r="D35" s="348"/>
      <c r="E35" s="348"/>
      <c r="F35" s="348"/>
    </row>
    <row r="36" spans="1:6" ht="18.75" customHeight="1">
      <c r="A36" s="348"/>
      <c r="B36" s="348"/>
      <c r="C36" s="348"/>
      <c r="D36" s="348"/>
      <c r="E36" s="348"/>
      <c r="F36" s="348"/>
    </row>
    <row r="37" spans="1:6" ht="18.75" customHeight="1">
      <c r="A37" s="348"/>
      <c r="B37" s="348"/>
      <c r="C37" s="348"/>
      <c r="D37" s="348"/>
      <c r="E37" s="348"/>
      <c r="F37" s="348"/>
    </row>
    <row r="38" spans="1:6" ht="18.75" customHeight="1">
      <c r="A38" s="348"/>
      <c r="B38" s="348"/>
      <c r="C38" s="348"/>
      <c r="D38" s="348"/>
      <c r="E38" s="348"/>
      <c r="F38" s="348"/>
    </row>
    <row r="39" spans="1:6" ht="18.75" customHeight="1">
      <c r="A39" s="348"/>
      <c r="B39" s="348"/>
      <c r="C39" s="348"/>
      <c r="D39" s="348"/>
      <c r="E39" s="348"/>
      <c r="F39" s="348"/>
    </row>
    <row r="40" spans="1:6" ht="19.5" customHeight="1" thickBot="1">
      <c r="A40" s="95"/>
      <c r="B40" s="95"/>
      <c r="C40" s="95"/>
      <c r="D40" s="95"/>
      <c r="E40" s="95"/>
      <c r="F40" s="95"/>
    </row>
    <row r="41" spans="1:8" ht="40.5" customHeight="1" thickTop="1">
      <c r="A41" s="682" t="s">
        <v>373</v>
      </c>
      <c r="B41" s="683"/>
      <c r="C41" s="683"/>
      <c r="D41" s="683"/>
      <c r="E41" s="683"/>
      <c r="F41" s="684"/>
      <c r="H41" s="318">
        <v>2</v>
      </c>
    </row>
    <row r="42" spans="1:6" ht="18">
      <c r="A42" s="308"/>
      <c r="B42" s="309" t="s">
        <v>374</v>
      </c>
      <c r="C42" s="320">
        <f>VLOOKUP($H$41,DATA!$A$6:$T$11,11,0)</f>
        <v>0</v>
      </c>
      <c r="D42" s="309" t="s">
        <v>356</v>
      </c>
      <c r="E42" s="309"/>
      <c r="F42" s="310"/>
    </row>
    <row r="43" spans="1:6" ht="21.75" customHeight="1">
      <c r="A43" s="311" t="s">
        <v>375</v>
      </c>
      <c r="B43" s="94" t="s">
        <v>197</v>
      </c>
      <c r="C43" s="312" t="str">
        <f>DATA!$C$1&amp;"4"&amp;DATA!$C$2</f>
        <v>4</v>
      </c>
      <c r="D43" s="312"/>
      <c r="E43" s="312"/>
      <c r="F43" s="116"/>
    </row>
    <row r="44" spans="1:6" ht="21.75" customHeight="1">
      <c r="A44" s="311" t="s">
        <v>376</v>
      </c>
      <c r="B44" s="94" t="s">
        <v>198</v>
      </c>
      <c r="C44" s="685">
        <f>VLOOKUP($H$41,DATA!$A$6:$T$201,2,0)</f>
        <v>0</v>
      </c>
      <c r="D44" s="685"/>
      <c r="E44" s="94"/>
      <c r="F44" s="116"/>
    </row>
    <row r="45" spans="1:6" ht="21.75" customHeight="1">
      <c r="A45" s="311" t="s">
        <v>377</v>
      </c>
      <c r="B45" s="94" t="s">
        <v>199</v>
      </c>
      <c r="C45" s="94">
        <f>VLOOKUP($H$41,DATA!$A$6:$T$201,6,0)</f>
        <v>0</v>
      </c>
      <c r="D45" s="94"/>
      <c r="E45" s="94"/>
      <c r="F45" s="116"/>
    </row>
    <row r="46" spans="1:7" ht="21.75" customHeight="1">
      <c r="A46" s="311" t="s">
        <v>378</v>
      </c>
      <c r="B46" s="94" t="s">
        <v>391</v>
      </c>
      <c r="C46" s="686">
        <f>VLOOKUP($H$41,DATA!$A$6:$T$201,14,0)</f>
        <v>0</v>
      </c>
      <c r="D46" s="686"/>
      <c r="E46" s="95"/>
      <c r="F46" s="323">
        <f>VLOOKUP($H$41,DATA!$A$6:$T$201,15,0)</f>
        <v>0</v>
      </c>
      <c r="G46" s="322"/>
    </row>
    <row r="47" spans="1:6" ht="5.25" customHeight="1">
      <c r="A47" s="302"/>
      <c r="B47" s="303"/>
      <c r="C47" s="304"/>
      <c r="D47" s="304"/>
      <c r="E47" s="95"/>
      <c r="F47" s="116"/>
    </row>
    <row r="48" spans="1:6" ht="21.75" customHeight="1">
      <c r="A48" s="687" t="s">
        <v>392</v>
      </c>
      <c r="B48" s="688"/>
      <c r="C48" s="688"/>
      <c r="D48" s="688"/>
      <c r="E48" s="688"/>
      <c r="F48" s="689"/>
    </row>
    <row r="49" spans="1:6" ht="21.75" customHeight="1">
      <c r="A49" s="690" t="s">
        <v>8</v>
      </c>
      <c r="B49" s="691"/>
      <c r="C49" s="691"/>
      <c r="D49" s="691" t="s">
        <v>9</v>
      </c>
      <c r="E49" s="691"/>
      <c r="F49" s="692" t="s">
        <v>161</v>
      </c>
    </row>
    <row r="50" spans="1:6" ht="21.75" customHeight="1">
      <c r="A50" s="143" t="s">
        <v>228</v>
      </c>
      <c r="B50" s="142" t="s">
        <v>379</v>
      </c>
      <c r="C50" s="142" t="s">
        <v>380</v>
      </c>
      <c r="D50" s="306" t="s">
        <v>381</v>
      </c>
      <c r="E50" s="306" t="s">
        <v>382</v>
      </c>
      <c r="F50" s="692"/>
    </row>
    <row r="51" spans="1:6" ht="21.75" customHeight="1">
      <c r="A51" s="305" t="s">
        <v>383</v>
      </c>
      <c r="B51" s="313" t="s">
        <v>384</v>
      </c>
      <c r="C51" s="314">
        <f>VLOOKUP($H$41,DATA!$A$6:$T$201,18,0)</f>
        <v>0</v>
      </c>
      <c r="D51" s="314">
        <f>VLOOKUP($H$41,DATA!$A$6:$T$201,11,0)</f>
        <v>0</v>
      </c>
      <c r="E51" s="314" t="e">
        <f>ROUND((D51+#REF!)*DATA!$I$20/100,0)</f>
        <v>#REF!</v>
      </c>
      <c r="F51" s="317" t="e">
        <f>ROUND(IF($C$224=1,0,((D51+#REF!+E51)*C51/30)),0)</f>
        <v>#REF!</v>
      </c>
    </row>
    <row r="52" spans="1:6" ht="36.75" customHeight="1">
      <c r="A52" s="305" t="s">
        <v>385</v>
      </c>
      <c r="B52" s="315" t="s">
        <v>386</v>
      </c>
      <c r="C52" s="314">
        <f>VLOOKUP($H$41,DATA!$A$6:$T$201,19,0)</f>
        <v>600</v>
      </c>
      <c r="D52" s="314">
        <f>D51/2</f>
        <v>0</v>
      </c>
      <c r="E52" s="314" t="e">
        <f>ROUND((D52+#REF!)*DATA!$I$20/100,0)</f>
        <v>#REF!</v>
      </c>
      <c r="F52" s="317" t="e">
        <f>ROUND(IF($C$224=1,0,((D52+#REF!+E52)*C52/30)),0)</f>
        <v>#REF!</v>
      </c>
    </row>
    <row r="53" spans="1:6" ht="21.75" customHeight="1">
      <c r="A53" s="155"/>
      <c r="B53" s="314"/>
      <c r="C53" s="314"/>
      <c r="D53" s="314">
        <f>SUM(D51:D52)</f>
        <v>0</v>
      </c>
      <c r="E53" s="316" t="e">
        <f>SUM(E51:E52)</f>
        <v>#REF!</v>
      </c>
      <c r="F53" s="317" t="e">
        <f>F51+F52</f>
        <v>#REF!</v>
      </c>
    </row>
    <row r="54" spans="1:6" ht="4.5" customHeight="1">
      <c r="A54" s="679"/>
      <c r="B54" s="680"/>
      <c r="C54" s="680"/>
      <c r="D54" s="680"/>
      <c r="E54" s="680"/>
      <c r="F54" s="681"/>
    </row>
    <row r="55" spans="1:6" ht="24.75" customHeight="1">
      <c r="A55" s="676" t="e">
        <f>[2]!amtinwords(F53)</f>
        <v>#NAME?</v>
      </c>
      <c r="B55" s="677"/>
      <c r="C55" s="677"/>
      <c r="D55" s="677"/>
      <c r="E55" s="677"/>
      <c r="F55" s="678"/>
    </row>
    <row r="56" spans="1:6" ht="18.75" customHeight="1">
      <c r="A56" s="144"/>
      <c r="B56" s="145"/>
      <c r="C56" s="145"/>
      <c r="D56" s="145"/>
      <c r="E56" s="145"/>
      <c r="F56" s="146"/>
    </row>
    <row r="57" spans="1:6" ht="27" customHeight="1">
      <c r="A57" s="144"/>
      <c r="B57" s="145"/>
      <c r="C57" s="145"/>
      <c r="D57" s="145"/>
      <c r="E57" s="145"/>
      <c r="F57" s="146"/>
    </row>
    <row r="58" spans="1:6" ht="18.75" customHeight="1" thickBot="1">
      <c r="A58" s="147"/>
      <c r="B58" s="148"/>
      <c r="C58" s="148"/>
      <c r="D58" s="148"/>
      <c r="E58" s="148"/>
      <c r="F58" s="149"/>
    </row>
    <row r="59" ht="18" thickTop="1"/>
  </sheetData>
  <sheetProtection/>
  <mergeCells count="27">
    <mergeCell ref="C6:D6"/>
    <mergeCell ref="A41:F41"/>
    <mergeCell ref="C44:D44"/>
    <mergeCell ref="C46:D46"/>
    <mergeCell ref="A48:F48"/>
    <mergeCell ref="A49:C49"/>
    <mergeCell ref="D49:E49"/>
    <mergeCell ref="F49:F50"/>
    <mergeCell ref="A17:F17"/>
    <mergeCell ref="A18:C18"/>
    <mergeCell ref="A55:F55"/>
    <mergeCell ref="A9:C9"/>
    <mergeCell ref="A14:F14"/>
    <mergeCell ref="A15:F15"/>
    <mergeCell ref="A1:F1"/>
    <mergeCell ref="A8:F8"/>
    <mergeCell ref="D9:E9"/>
    <mergeCell ref="F9:F10"/>
    <mergeCell ref="A54:F54"/>
    <mergeCell ref="D18:E18"/>
    <mergeCell ref="F18:F19"/>
    <mergeCell ref="A23:F23"/>
    <mergeCell ref="A24:F24"/>
    <mergeCell ref="A26:F26"/>
    <mergeCell ref="A27:C27"/>
    <mergeCell ref="D27:E27"/>
    <mergeCell ref="F27:F28"/>
  </mergeCells>
  <conditionalFormatting sqref="F13 F53 F22 F31 B15:C15 B11:B14 B13:C13 A11:A16 B55:C55 B51:B54 C53 A51:A56 B24:C24 B20:B23 C22 A20:A24 C31 A29:B31">
    <cfRule type="cellIs" priority="33" dxfId="18" operator="equal" stopIfTrue="1">
      <formula>0</formula>
    </cfRule>
    <cfRule type="cellIs" priority="34" dxfId="18" operator="lessThan" stopIfTrue="1">
      <formula>0</formula>
    </cfRule>
  </conditionalFormatting>
  <printOptions horizontalCentered="1"/>
  <pageMargins left="0.33" right="0.17" top="0.34" bottom="0.2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61"/>
  <sheetViews>
    <sheetView tabSelected="1" zoomScalePageLayoutView="0" workbookViewId="0" topLeftCell="A43">
      <selection activeCell="A55" sqref="A55"/>
    </sheetView>
  </sheetViews>
  <sheetFormatPr defaultColWidth="9.140625" defaultRowHeight="15"/>
  <cols>
    <col min="1" max="1" width="4.140625" style="92" customWidth="1"/>
    <col min="2" max="2" width="22.7109375" style="92" customWidth="1"/>
    <col min="3" max="3" width="10.7109375" style="92" customWidth="1"/>
    <col min="4" max="4" width="12.140625" style="92" customWidth="1"/>
    <col min="5" max="5" width="23.7109375" style="92" bestFit="1" customWidth="1"/>
    <col min="6" max="6" width="17.28125" style="92" customWidth="1"/>
    <col min="7" max="10" width="9.140625" style="92" customWidth="1"/>
    <col min="11" max="11" width="9.8515625" style="92" bestFit="1" customWidth="1"/>
    <col min="12" max="16384" width="9.140625" style="92" customWidth="1"/>
  </cols>
  <sheetData>
    <row r="1" spans="1:8" ht="40.5" customHeight="1" thickTop="1">
      <c r="A1" s="430" t="s">
        <v>373</v>
      </c>
      <c r="B1" s="431"/>
      <c r="C1" s="431"/>
      <c r="D1" s="431"/>
      <c r="E1" s="431"/>
      <c r="F1" s="432"/>
      <c r="H1" s="318">
        <v>1</v>
      </c>
    </row>
    <row r="2" spans="1:6" ht="18">
      <c r="A2" s="325"/>
      <c r="B2" s="326" t="s">
        <v>374</v>
      </c>
      <c r="C2" s="327">
        <f>VLOOKUP($H$1,DATA!$A$6:$T$11,11,0)</f>
        <v>0</v>
      </c>
      <c r="D2" s="326"/>
      <c r="E2" s="326"/>
      <c r="F2" s="328"/>
    </row>
    <row r="3" spans="1:6" ht="21.75" customHeight="1">
      <c r="A3" s="329" t="s">
        <v>375</v>
      </c>
      <c r="B3" s="330" t="s">
        <v>197</v>
      </c>
      <c r="C3" s="410" t="str">
        <f>DATA!$C$1&amp;"4"&amp;DATA!$C$2</f>
        <v>4</v>
      </c>
      <c r="D3" s="331"/>
      <c r="E3" s="331"/>
      <c r="F3" s="332"/>
    </row>
    <row r="4" spans="1:6" ht="21.75" customHeight="1">
      <c r="A4" s="329" t="s">
        <v>376</v>
      </c>
      <c r="B4" s="330" t="s">
        <v>198</v>
      </c>
      <c r="C4" s="410">
        <f>VLOOKUP($H$1,DATA!$A$6:$T$11,2,0)</f>
        <v>0</v>
      </c>
      <c r="D4" s="331"/>
      <c r="E4" s="330"/>
      <c r="F4" s="332"/>
    </row>
    <row r="5" spans="1:6" ht="21.75" customHeight="1">
      <c r="A5" s="329" t="s">
        <v>377</v>
      </c>
      <c r="B5" s="330" t="s">
        <v>199</v>
      </c>
      <c r="C5" s="411">
        <f>VLOOKUP($H$1,DATA!$A$6:$T$11,6,0)</f>
        <v>0</v>
      </c>
      <c r="D5" s="330"/>
      <c r="E5" s="330"/>
      <c r="F5" s="332"/>
    </row>
    <row r="6" spans="1:7" ht="21.75" customHeight="1">
      <c r="A6" s="329" t="s">
        <v>378</v>
      </c>
      <c r="B6" s="330" t="s">
        <v>391</v>
      </c>
      <c r="C6" s="433">
        <f>VLOOKUP($H$1,DATA!$A$6:$T$11,14,0)</f>
        <v>0</v>
      </c>
      <c r="D6" s="433"/>
      <c r="E6" s="330" t="s">
        <v>397</v>
      </c>
      <c r="F6" s="334">
        <f>VLOOKUP($H$1,DATA!$A$6:$T$11,15,0)</f>
        <v>0</v>
      </c>
      <c r="G6" s="322"/>
    </row>
    <row r="7" spans="1:6" ht="5.25" customHeight="1">
      <c r="A7" s="335"/>
      <c r="B7" s="336"/>
      <c r="C7" s="337"/>
      <c r="D7" s="337"/>
      <c r="E7" s="333"/>
      <c r="F7" s="332"/>
    </row>
    <row r="8" spans="1:6" ht="21.75" customHeight="1">
      <c r="A8" s="434" t="s">
        <v>392</v>
      </c>
      <c r="B8" s="435"/>
      <c r="C8" s="435"/>
      <c r="D8" s="435"/>
      <c r="E8" s="435"/>
      <c r="F8" s="436"/>
    </row>
    <row r="9" spans="1:6" ht="21.75" customHeight="1">
      <c r="A9" s="443" t="s">
        <v>8</v>
      </c>
      <c r="B9" s="444"/>
      <c r="C9" s="444"/>
      <c r="D9" s="444" t="s">
        <v>9</v>
      </c>
      <c r="E9" s="444"/>
      <c r="F9" s="429" t="s">
        <v>161</v>
      </c>
    </row>
    <row r="10" spans="1:6" ht="21.75" customHeight="1">
      <c r="A10" s="339" t="s">
        <v>228</v>
      </c>
      <c r="B10" s="291" t="s">
        <v>379</v>
      </c>
      <c r="C10" s="291" t="s">
        <v>380</v>
      </c>
      <c r="D10" s="340" t="s">
        <v>381</v>
      </c>
      <c r="E10" s="340" t="s">
        <v>382</v>
      </c>
      <c r="F10" s="429"/>
    </row>
    <row r="11" spans="1:6" ht="21.75" customHeight="1">
      <c r="A11" s="338" t="s">
        <v>383</v>
      </c>
      <c r="B11" s="341" t="s">
        <v>384</v>
      </c>
      <c r="C11" s="342">
        <f>VLOOKUP($H$1,DATA!$A$6:$T$11,9,0)</f>
        <v>0</v>
      </c>
      <c r="D11" s="342">
        <f>VLOOKUP($H$1,DATA!$A$6:$T$11,11,0)</f>
        <v>0</v>
      </c>
      <c r="E11" s="342">
        <f>ROUND((D11)*DATA!M6/100,0)</f>
        <v>0</v>
      </c>
      <c r="F11" s="343">
        <f>ROUND(IF($C$13=1,0,((D11+E11)*C11/30)),0)</f>
        <v>0</v>
      </c>
    </row>
    <row r="12" spans="1:6" ht="36.75" customHeight="1">
      <c r="A12" s="338" t="s">
        <v>385</v>
      </c>
      <c r="B12" s="344" t="s">
        <v>393</v>
      </c>
      <c r="C12" s="342">
        <f>VLOOKUP($H$1,DATA!$A$6:$T$11,10,0)</f>
        <v>0</v>
      </c>
      <c r="D12" s="342">
        <f>D11/2</f>
        <v>0</v>
      </c>
      <c r="E12" s="342">
        <f>ROUND((D12)*DATA!M6/100,0)</f>
        <v>0</v>
      </c>
      <c r="F12" s="343">
        <f>ROUND(IF($C$13=1,0,((D12+E12)*C12/30)),0)</f>
        <v>0</v>
      </c>
    </row>
    <row r="13" spans="1:6" ht="21.75" customHeight="1">
      <c r="A13" s="345"/>
      <c r="B13" s="342"/>
      <c r="C13" s="342"/>
      <c r="D13" s="342">
        <f>SUM(D11:D12)</f>
        <v>0</v>
      </c>
      <c r="E13" s="346">
        <f>SUM(E11:E12)</f>
        <v>0</v>
      </c>
      <c r="F13" s="343">
        <f>F11+F12</f>
        <v>0</v>
      </c>
    </row>
    <row r="14" spans="1:6" ht="4.5" customHeight="1">
      <c r="A14" s="437"/>
      <c r="B14" s="438"/>
      <c r="C14" s="438"/>
      <c r="D14" s="438"/>
      <c r="E14" s="438"/>
      <c r="F14" s="439"/>
    </row>
    <row r="15" spans="1:6" ht="21.75" customHeight="1">
      <c r="A15" s="440" t="str">
        <f>[5]!amtinwords(F13)</f>
        <v>Rupees NIL Only</v>
      </c>
      <c r="B15" s="441"/>
      <c r="C15" s="441"/>
      <c r="D15" s="441"/>
      <c r="E15" s="441"/>
      <c r="F15" s="442"/>
    </row>
    <row r="16" spans="1:6" ht="18.75" customHeight="1">
      <c r="A16" s="347"/>
      <c r="B16" s="348"/>
      <c r="C16" s="348"/>
      <c r="D16" s="348"/>
      <c r="E16" s="348"/>
      <c r="F16" s="349"/>
    </row>
    <row r="17" spans="1:6" ht="27" customHeight="1">
      <c r="A17" s="347"/>
      <c r="B17" s="348"/>
      <c r="C17" s="348"/>
      <c r="D17" s="348"/>
      <c r="E17" s="348"/>
      <c r="F17" s="349"/>
    </row>
    <row r="18" spans="1:6" ht="18.75" customHeight="1" thickBot="1">
      <c r="A18" s="350"/>
      <c r="B18" s="351"/>
      <c r="C18" s="351"/>
      <c r="D18" s="351"/>
      <c r="E18" s="351"/>
      <c r="F18" s="352"/>
    </row>
    <row r="19" spans="1:6" ht="18.75" customHeight="1" thickTop="1">
      <c r="A19" s="348"/>
      <c r="B19" s="348"/>
      <c r="C19" s="348"/>
      <c r="D19" s="348"/>
      <c r="E19" s="348"/>
      <c r="F19" s="348"/>
    </row>
    <row r="20" spans="1:6" ht="18.75" customHeight="1">
      <c r="A20" s="348"/>
      <c r="B20" s="348"/>
      <c r="C20" s="348"/>
      <c r="D20" s="348"/>
      <c r="E20" s="348"/>
      <c r="F20" s="348"/>
    </row>
    <row r="21" spans="1:6" ht="18.75" customHeight="1">
      <c r="A21" s="348"/>
      <c r="B21" s="348"/>
      <c r="C21" s="348"/>
      <c r="D21" s="348"/>
      <c r="E21" s="348"/>
      <c r="F21" s="348"/>
    </row>
    <row r="22" spans="1:6" ht="18.75" customHeight="1">
      <c r="A22" s="348"/>
      <c r="B22" s="348"/>
      <c r="C22" s="348"/>
      <c r="D22" s="348"/>
      <c r="E22" s="348"/>
      <c r="F22" s="348"/>
    </row>
    <row r="23" spans="1:6" ht="18.75" customHeight="1">
      <c r="A23" s="348"/>
      <c r="B23" s="348"/>
      <c r="C23" s="348"/>
      <c r="D23" s="348"/>
      <c r="E23" s="348"/>
      <c r="F23" s="348"/>
    </row>
    <row r="24" spans="1:6" ht="18.75" customHeight="1">
      <c r="A24" s="348"/>
      <c r="B24" s="348"/>
      <c r="C24" s="348"/>
      <c r="D24" s="348"/>
      <c r="E24" s="348"/>
      <c r="F24" s="348"/>
    </row>
    <row r="25" spans="1:6" ht="18.75" customHeight="1">
      <c r="A25" s="348"/>
      <c r="B25" s="348"/>
      <c r="C25" s="348"/>
      <c r="D25" s="348"/>
      <c r="E25" s="348"/>
      <c r="F25" s="348"/>
    </row>
    <row r="26" spans="1:6" ht="18.75" customHeight="1">
      <c r="A26" s="348"/>
      <c r="B26" s="348"/>
      <c r="C26" s="348"/>
      <c r="D26" s="348"/>
      <c r="E26" s="348"/>
      <c r="F26" s="348"/>
    </row>
    <row r="27" spans="1:6" ht="18.75" customHeight="1">
      <c r="A27" s="348"/>
      <c r="B27" s="348"/>
      <c r="C27" s="348"/>
      <c r="D27" s="348"/>
      <c r="E27" s="348"/>
      <c r="F27" s="348"/>
    </row>
    <row r="28" spans="1:6" ht="18.75" customHeight="1">
      <c r="A28" s="348"/>
      <c r="B28" s="348"/>
      <c r="C28" s="348"/>
      <c r="D28" s="348"/>
      <c r="E28" s="348"/>
      <c r="F28" s="348"/>
    </row>
    <row r="29" spans="1:6" ht="18.75" customHeight="1">
      <c r="A29" s="348"/>
      <c r="B29" s="348"/>
      <c r="C29" s="348"/>
      <c r="D29" s="348"/>
      <c r="E29" s="348"/>
      <c r="F29" s="348"/>
    </row>
    <row r="30" spans="1:6" ht="18.75" customHeight="1">
      <c r="A30" s="348"/>
      <c r="B30" s="348"/>
      <c r="C30" s="348"/>
      <c r="D30" s="348"/>
      <c r="E30" s="348"/>
      <c r="F30" s="348"/>
    </row>
    <row r="31" spans="1:6" ht="18.75" customHeight="1">
      <c r="A31" s="348"/>
      <c r="B31" s="348"/>
      <c r="C31" s="348"/>
      <c r="D31" s="348"/>
      <c r="E31" s="348"/>
      <c r="F31" s="348"/>
    </row>
    <row r="32" spans="1:6" ht="18.75" customHeight="1">
      <c r="A32" s="348"/>
      <c r="B32" s="348"/>
      <c r="C32" s="348"/>
      <c r="D32" s="348"/>
      <c r="E32" s="348"/>
      <c r="F32" s="348"/>
    </row>
    <row r="33" spans="1:6" ht="18.75" customHeight="1">
      <c r="A33" s="348"/>
      <c r="B33" s="348"/>
      <c r="C33" s="348"/>
      <c r="D33" s="348"/>
      <c r="E33" s="348"/>
      <c r="F33" s="348"/>
    </row>
    <row r="34" spans="1:6" ht="18.75" customHeight="1">
      <c r="A34" s="348"/>
      <c r="B34" s="348"/>
      <c r="C34" s="348"/>
      <c r="D34" s="348"/>
      <c r="E34" s="348"/>
      <c r="F34" s="348"/>
    </row>
    <row r="35" spans="1:6" ht="18.75" customHeight="1">
      <c r="A35" s="348"/>
      <c r="B35" s="348"/>
      <c r="C35" s="348"/>
      <c r="D35" s="348"/>
      <c r="E35" s="348"/>
      <c r="F35" s="348"/>
    </row>
    <row r="36" spans="1:6" ht="18.75" customHeight="1">
      <c r="A36" s="348"/>
      <c r="B36" s="348"/>
      <c r="C36" s="348"/>
      <c r="D36" s="348"/>
      <c r="E36" s="348"/>
      <c r="F36" s="348"/>
    </row>
    <row r="37" spans="1:6" ht="18.75" customHeight="1">
      <c r="A37" s="348"/>
      <c r="B37" s="348"/>
      <c r="C37" s="348"/>
      <c r="D37" s="348"/>
      <c r="E37" s="348"/>
      <c r="F37" s="348"/>
    </row>
    <row r="38" spans="1:6" ht="18.75" customHeight="1">
      <c r="A38" s="348"/>
      <c r="B38" s="348"/>
      <c r="C38" s="348"/>
      <c r="D38" s="348"/>
      <c r="E38" s="348"/>
      <c r="F38" s="348"/>
    </row>
    <row r="39" spans="1:6" ht="18.75" customHeight="1" thickBot="1">
      <c r="A39" s="348"/>
      <c r="B39" s="348"/>
      <c r="C39" s="348"/>
      <c r="D39" s="348"/>
      <c r="E39" s="348"/>
      <c r="F39" s="348"/>
    </row>
    <row r="40" spans="1:8" ht="36" customHeight="1" thickTop="1">
      <c r="A40" s="430" t="s">
        <v>373</v>
      </c>
      <c r="B40" s="431"/>
      <c r="C40" s="431"/>
      <c r="D40" s="431"/>
      <c r="E40" s="431"/>
      <c r="F40" s="432"/>
      <c r="H40" s="318">
        <f>H1+1</f>
        <v>2</v>
      </c>
    </row>
    <row r="41" spans="1:6" ht="18.75" customHeight="1">
      <c r="A41" s="325"/>
      <c r="B41" s="326" t="s">
        <v>374</v>
      </c>
      <c r="C41" s="327">
        <f>IF(DATA!A7=0,0,VLOOKUP($H$40,DATA!$A$6:$T$11,11,0))</f>
        <v>0</v>
      </c>
      <c r="D41" s="326"/>
      <c r="E41" s="326"/>
      <c r="F41" s="328"/>
    </row>
    <row r="42" spans="1:6" ht="18.75" customHeight="1">
      <c r="A42" s="329" t="s">
        <v>375</v>
      </c>
      <c r="B42" s="330" t="s">
        <v>197</v>
      </c>
      <c r="C42" s="331" t="str">
        <f>IF(DATA!A7=0,0,DATA!$C$1&amp;"4"&amp;DATA!$C$2)</f>
        <v>4</v>
      </c>
      <c r="D42" s="331"/>
      <c r="E42" s="331"/>
      <c r="F42" s="332"/>
    </row>
    <row r="43" spans="1:6" ht="18.75" customHeight="1">
      <c r="A43" s="329" t="s">
        <v>376</v>
      </c>
      <c r="B43" s="330" t="s">
        <v>198</v>
      </c>
      <c r="C43" s="410">
        <f>IF(DATA!A7=0,0,VLOOKUP($H$40,DATA!$A$6:$T$11,2,0))</f>
        <v>0</v>
      </c>
      <c r="D43" s="331"/>
      <c r="E43" s="330"/>
      <c r="F43" s="332"/>
    </row>
    <row r="44" spans="1:6" ht="18.75" customHeight="1">
      <c r="A44" s="329" t="s">
        <v>377</v>
      </c>
      <c r="B44" s="330" t="s">
        <v>199</v>
      </c>
      <c r="C44" s="411">
        <f>IF(DATA!A7=0,0,VLOOKUP($H$40,DATA!$A$6:$T$11,6,0))</f>
        <v>0</v>
      </c>
      <c r="D44" s="330"/>
      <c r="E44" s="330"/>
      <c r="F44" s="332"/>
    </row>
    <row r="45" spans="1:7" ht="18.75" customHeight="1">
      <c r="A45" s="329" t="s">
        <v>378</v>
      </c>
      <c r="B45" s="330" t="s">
        <v>391</v>
      </c>
      <c r="C45" s="433">
        <f>IF(DATA!A7=0,0,VLOOKUP($H$40,DATA!$A$6:$T$11,14,0))</f>
        <v>0</v>
      </c>
      <c r="D45" s="433"/>
      <c r="E45" s="330" t="s">
        <v>397</v>
      </c>
      <c r="F45" s="334">
        <f>IF(DATA!A7=0,0,VLOOKUP($H$40,DATA!$A$6:$T$11,15,0))</f>
        <v>0</v>
      </c>
      <c r="G45" s="322"/>
    </row>
    <row r="46" spans="1:6" ht="18.75" customHeight="1">
      <c r="A46" s="335"/>
      <c r="B46" s="336"/>
      <c r="C46" s="337"/>
      <c r="D46" s="337"/>
      <c r="E46" s="333"/>
      <c r="F46" s="332"/>
    </row>
    <row r="47" spans="1:6" ht="18.75" customHeight="1">
      <c r="A47" s="434" t="s">
        <v>392</v>
      </c>
      <c r="B47" s="435"/>
      <c r="C47" s="435"/>
      <c r="D47" s="435"/>
      <c r="E47" s="435"/>
      <c r="F47" s="436"/>
    </row>
    <row r="48" spans="1:6" ht="18.75" customHeight="1">
      <c r="A48" s="443" t="s">
        <v>8</v>
      </c>
      <c r="B48" s="444"/>
      <c r="C48" s="444"/>
      <c r="D48" s="444" t="s">
        <v>9</v>
      </c>
      <c r="E48" s="444"/>
      <c r="F48" s="429" t="s">
        <v>161</v>
      </c>
    </row>
    <row r="49" spans="1:6" ht="18.75" customHeight="1">
      <c r="A49" s="339" t="s">
        <v>228</v>
      </c>
      <c r="B49" s="291" t="s">
        <v>379</v>
      </c>
      <c r="C49" s="291" t="s">
        <v>380</v>
      </c>
      <c r="D49" s="340" t="s">
        <v>381</v>
      </c>
      <c r="E49" s="340" t="s">
        <v>382</v>
      </c>
      <c r="F49" s="429"/>
    </row>
    <row r="50" spans="1:6" ht="18.75" customHeight="1">
      <c r="A50" s="338" t="s">
        <v>383</v>
      </c>
      <c r="B50" s="341" t="s">
        <v>384</v>
      </c>
      <c r="C50" s="342">
        <f>IF(DATA!A7=0,0,VLOOKUP($H$40,DATA!$A$6:$T$11,9,0))</f>
        <v>0</v>
      </c>
      <c r="D50" s="342">
        <f>IF(DATA!A7=0,0,VLOOKUP($H$40,DATA!$A$6:$T$11,11,0))</f>
        <v>0</v>
      </c>
      <c r="E50" s="342">
        <f>ROUND((D50)*DATA!M6/100,0)</f>
        <v>0</v>
      </c>
      <c r="F50" s="343">
        <f>ROUND(IF($C$13=1,0,((D50+E50)*C50/30)),0)</f>
        <v>0</v>
      </c>
    </row>
    <row r="51" spans="1:6" ht="36.75" customHeight="1">
      <c r="A51" s="338" t="s">
        <v>385</v>
      </c>
      <c r="B51" s="344" t="s">
        <v>393</v>
      </c>
      <c r="C51" s="342">
        <f>IF(DATA!A7=0,0,VLOOKUP($H$40,DATA!$A$6:$T$11,10,0))</f>
        <v>0</v>
      </c>
      <c r="D51" s="342">
        <f>D50/2</f>
        <v>0</v>
      </c>
      <c r="E51" s="342">
        <f>ROUND((D51)*DATA!M6/100,0)</f>
        <v>0</v>
      </c>
      <c r="F51" s="343">
        <f>ROUND(IF($C$13=1,0,((D51+E51)*C51/30)),0)</f>
        <v>0</v>
      </c>
    </row>
    <row r="52" spans="1:6" ht="18.75" customHeight="1">
      <c r="A52" s="345"/>
      <c r="B52" s="342"/>
      <c r="C52" s="342"/>
      <c r="D52" s="342">
        <f>SUM(D50:D51)</f>
        <v>0</v>
      </c>
      <c r="E52" s="346">
        <f>SUM(E50:E51)</f>
        <v>0</v>
      </c>
      <c r="F52" s="343">
        <f>F50+F51</f>
        <v>0</v>
      </c>
    </row>
    <row r="53" spans="1:6" ht="18.75" customHeight="1">
      <c r="A53" s="437"/>
      <c r="B53" s="438"/>
      <c r="C53" s="438"/>
      <c r="D53" s="438"/>
      <c r="E53" s="438"/>
      <c r="F53" s="439"/>
    </row>
    <row r="54" spans="1:6" ht="18.75" customHeight="1">
      <c r="A54" s="440" t="str">
        <f>[5]!amtinwords(F52)</f>
        <v>Rupees NIL Only</v>
      </c>
      <c r="B54" s="441"/>
      <c r="C54" s="441"/>
      <c r="D54" s="441"/>
      <c r="E54" s="441"/>
      <c r="F54" s="442"/>
    </row>
    <row r="55" spans="1:6" ht="18.75" customHeight="1">
      <c r="A55" s="347"/>
      <c r="B55" s="348"/>
      <c r="C55" s="348"/>
      <c r="D55" s="348"/>
      <c r="E55" s="348"/>
      <c r="F55" s="349"/>
    </row>
    <row r="56" spans="1:6" ht="18.75" customHeight="1">
      <c r="A56" s="347"/>
      <c r="B56" s="348"/>
      <c r="C56" s="348"/>
      <c r="D56" s="348"/>
      <c r="E56" s="348"/>
      <c r="F56" s="349"/>
    </row>
    <row r="57" spans="1:6" ht="18.75" customHeight="1" thickBot="1">
      <c r="A57" s="350"/>
      <c r="B57" s="351"/>
      <c r="C57" s="351"/>
      <c r="D57" s="351"/>
      <c r="E57" s="351"/>
      <c r="F57" s="352"/>
    </row>
    <row r="58" spans="1:6" ht="18.75" customHeight="1" thickTop="1">
      <c r="A58" s="348"/>
      <c r="B58" s="348"/>
      <c r="C58" s="348"/>
      <c r="D58" s="348"/>
      <c r="E58" s="348"/>
      <c r="F58" s="348"/>
    </row>
    <row r="59" spans="1:6" ht="18.75" customHeight="1">
      <c r="A59" s="348"/>
      <c r="B59" s="348"/>
      <c r="C59" s="348"/>
      <c r="D59" s="348"/>
      <c r="E59" s="348"/>
      <c r="F59" s="348"/>
    </row>
    <row r="60" spans="1:6" ht="18.75" customHeight="1">
      <c r="A60" s="348"/>
      <c r="B60" s="348"/>
      <c r="C60" s="348"/>
      <c r="D60" s="348"/>
      <c r="E60" s="348"/>
      <c r="F60" s="348"/>
    </row>
    <row r="61" spans="1:6" ht="19.5" customHeight="1">
      <c r="A61" s="95"/>
      <c r="B61" s="95"/>
      <c r="C61" s="95"/>
      <c r="D61" s="95"/>
      <c r="E61" s="95"/>
      <c r="F61" s="95"/>
    </row>
  </sheetData>
  <sheetProtection/>
  <mergeCells count="16">
    <mergeCell ref="A48:C48"/>
    <mergeCell ref="D48:E48"/>
    <mergeCell ref="F48:F49"/>
    <mergeCell ref="A53:F53"/>
    <mergeCell ref="A54:F54"/>
    <mergeCell ref="A1:F1"/>
    <mergeCell ref="C6:D6"/>
    <mergeCell ref="A8:F8"/>
    <mergeCell ref="A9:C9"/>
    <mergeCell ref="D9:E9"/>
    <mergeCell ref="F9:F10"/>
    <mergeCell ref="A40:F40"/>
    <mergeCell ref="C45:D45"/>
    <mergeCell ref="A47:F47"/>
    <mergeCell ref="A14:F14"/>
    <mergeCell ref="A15:F15"/>
  </mergeCells>
  <conditionalFormatting sqref="F13 B15:C15 B11:B14 C13 A11:A16 F52 B54:C54 B50:B53 C52 A50:A55">
    <cfRule type="cellIs" priority="7" dxfId="18" operator="equal" stopIfTrue="1">
      <formula>0</formula>
    </cfRule>
    <cfRule type="cellIs" priority="8" dxfId="18" operator="lessThan" stopIfTrue="1">
      <formula>0</formula>
    </cfRule>
  </conditionalFormatting>
  <conditionalFormatting sqref="C45:D45 F45 C41:C44">
    <cfRule type="cellIs" priority="2" dxfId="18" operator="equal" stopIfTrue="1">
      <formula>0</formula>
    </cfRule>
  </conditionalFormatting>
  <conditionalFormatting sqref="C2:C5 C41:C44 C45:D45 F45 C6:D6 F6">
    <cfRule type="cellIs" priority="1" dxfId="18" operator="equal" stopIfTrue="1">
      <formula>0</formula>
    </cfRule>
  </conditionalFormatting>
  <printOptions horizontalCentered="1"/>
  <pageMargins left="0.33" right="0.17" top="0.34" bottom="0.22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98"/>
  <sheetViews>
    <sheetView zoomScalePageLayoutView="0" workbookViewId="0" topLeftCell="A34">
      <selection activeCell="F61" sqref="F61"/>
    </sheetView>
  </sheetViews>
  <sheetFormatPr defaultColWidth="0" defaultRowHeight="15"/>
  <cols>
    <col min="1" max="1" width="9.00390625" style="1" customWidth="1"/>
    <col min="2" max="2" width="6.28125" style="1" customWidth="1"/>
    <col min="3" max="4" width="4.140625" style="1" customWidth="1"/>
    <col min="5" max="5" width="14.140625" style="1" customWidth="1"/>
    <col min="6" max="8" width="9.140625" style="1" customWidth="1"/>
    <col min="9" max="9" width="7.28125" style="1" customWidth="1"/>
    <col min="10" max="10" width="2.8515625" style="1" customWidth="1"/>
    <col min="11" max="12" width="3.421875" style="1" customWidth="1"/>
    <col min="13" max="13" width="2.8515625" style="1" customWidth="1"/>
    <col min="14" max="14" width="3.00390625" style="1" customWidth="1"/>
    <col min="15" max="15" width="9.8515625" style="1" customWidth="1"/>
    <col min="16" max="18" width="9.140625" style="1" customWidth="1"/>
    <col min="19" max="19" width="0" style="1" hidden="1" customWidth="1"/>
    <col min="20" max="20" width="10.00390625" style="385" hidden="1" customWidth="1"/>
    <col min="21" max="33" width="0" style="385" hidden="1" customWidth="1"/>
    <col min="34" max="16384" width="0" style="1" hidden="1" customWidth="1"/>
  </cols>
  <sheetData>
    <row r="1" spans="1:15" ht="22.5" customHeight="1">
      <c r="A1" s="19"/>
      <c r="B1" s="2"/>
      <c r="C1" s="2"/>
      <c r="D1" s="2"/>
      <c r="E1" s="445" t="s">
        <v>223</v>
      </c>
      <c r="F1" s="445"/>
      <c r="G1" s="445"/>
      <c r="H1" s="445"/>
      <c r="I1" s="2"/>
      <c r="J1" s="2"/>
      <c r="K1" s="2"/>
      <c r="L1" s="2"/>
      <c r="M1" s="2"/>
      <c r="N1" s="2"/>
      <c r="O1" s="3"/>
    </row>
    <row r="2" spans="1:15" ht="16.5" customHeight="1">
      <c r="A2" s="4"/>
      <c r="B2" s="6"/>
      <c r="C2" s="6"/>
      <c r="D2" s="6"/>
      <c r="E2" s="20" t="s">
        <v>10</v>
      </c>
      <c r="F2" s="6"/>
      <c r="G2" s="6" t="s">
        <v>11</v>
      </c>
      <c r="H2" s="6"/>
      <c r="I2" s="6" t="s">
        <v>12</v>
      </c>
      <c r="J2" s="6"/>
      <c r="K2" s="6"/>
      <c r="L2" s="6"/>
      <c r="M2" s="6"/>
      <c r="N2" s="6"/>
      <c r="O2" s="7"/>
    </row>
    <row r="3" spans="1:15" ht="17.25" customHeight="1">
      <c r="A3" s="4"/>
      <c r="B3" s="6"/>
      <c r="C3" s="6"/>
      <c r="D3" s="6"/>
      <c r="E3" s="6" t="s">
        <v>13</v>
      </c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6.5" customHeight="1">
      <c r="A4" s="4"/>
      <c r="B4" s="6"/>
      <c r="C4" s="6"/>
      <c r="D4" s="6" t="s">
        <v>14</v>
      </c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6.5" customHeight="1">
      <c r="A5" s="446" t="s">
        <v>15</v>
      </c>
      <c r="B5" s="447"/>
      <c r="C5" s="447"/>
      <c r="D5" s="447"/>
      <c r="E5" s="447"/>
      <c r="F5" s="447"/>
      <c r="G5" s="447"/>
      <c r="H5" s="447"/>
      <c r="I5" s="447"/>
      <c r="J5" s="6" t="s">
        <v>12</v>
      </c>
      <c r="K5" s="6"/>
      <c r="L5" s="6"/>
      <c r="M5" s="6"/>
      <c r="N5" s="6"/>
      <c r="O5" s="7"/>
    </row>
    <row r="6" spans="1:15" ht="17.25" customHeight="1">
      <c r="A6" s="446" t="s">
        <v>16</v>
      </c>
      <c r="B6" s="447"/>
      <c r="C6" s="447"/>
      <c r="D6" s="447"/>
      <c r="E6" s="447"/>
      <c r="F6" s="447"/>
      <c r="G6" s="447"/>
      <c r="H6" s="447"/>
      <c r="I6" s="447"/>
      <c r="J6" s="6" t="s">
        <v>12</v>
      </c>
      <c r="K6" s="6"/>
      <c r="L6" s="6"/>
      <c r="M6" s="6"/>
      <c r="N6" s="6"/>
      <c r="O6" s="7"/>
    </row>
    <row r="7" spans="1:15" ht="16.5" customHeight="1">
      <c r="A7" s="446" t="s">
        <v>17</v>
      </c>
      <c r="B7" s="447"/>
      <c r="C7" s="447"/>
      <c r="D7" s="447"/>
      <c r="E7" s="447"/>
      <c r="F7" s="447"/>
      <c r="G7" s="447"/>
      <c r="H7" s="447"/>
      <c r="I7" s="447"/>
      <c r="J7" s="6" t="s">
        <v>12</v>
      </c>
      <c r="K7" s="6"/>
      <c r="L7" s="6"/>
      <c r="M7" s="6"/>
      <c r="N7" s="6"/>
      <c r="O7" s="7"/>
    </row>
    <row r="8" spans="1:15" ht="17.25" customHeight="1">
      <c r="A8" s="10" t="s">
        <v>18</v>
      </c>
      <c r="B8" s="11"/>
      <c r="C8" s="21">
        <v>5</v>
      </c>
      <c r="D8" s="21">
        <v>5</v>
      </c>
      <c r="E8" s="11"/>
      <c r="F8" s="11" t="s">
        <v>19</v>
      </c>
      <c r="G8" s="11"/>
      <c r="H8" s="11" t="s">
        <v>20</v>
      </c>
      <c r="I8" s="11"/>
      <c r="J8" s="11"/>
      <c r="K8" s="11"/>
      <c r="L8" s="11"/>
      <c r="M8" s="11"/>
      <c r="N8" s="11"/>
      <c r="O8" s="22"/>
    </row>
    <row r="9" spans="1:15" ht="16.5" customHeight="1">
      <c r="A9" s="13"/>
      <c r="B9" s="14"/>
      <c r="C9" s="14"/>
      <c r="D9" s="14"/>
      <c r="E9" s="14"/>
      <c r="F9" s="14" t="s">
        <v>21</v>
      </c>
      <c r="G9" s="14"/>
      <c r="H9" s="14" t="s">
        <v>22</v>
      </c>
      <c r="I9" s="14"/>
      <c r="J9" s="14"/>
      <c r="K9" s="14"/>
      <c r="L9" s="14"/>
      <c r="M9" s="14"/>
      <c r="N9" s="14"/>
      <c r="O9" s="23"/>
    </row>
    <row r="10" spans="1:15" ht="13.5" customHeight="1">
      <c r="A10" s="24" t="s">
        <v>23</v>
      </c>
      <c r="B10" s="25"/>
      <c r="C10" s="25"/>
      <c r="D10" s="25"/>
      <c r="E10" s="26">
        <v>1</v>
      </c>
      <c r="F10" s="27" t="s">
        <v>24</v>
      </c>
      <c r="G10" s="27"/>
      <c r="H10" s="27"/>
      <c r="I10" s="28"/>
      <c r="J10" s="27" t="s">
        <v>25</v>
      </c>
      <c r="K10" s="27"/>
      <c r="L10" s="27"/>
      <c r="M10" s="27"/>
      <c r="N10" s="29"/>
      <c r="O10" s="30" t="s">
        <v>26</v>
      </c>
    </row>
    <row r="11" spans="1:15" ht="11.25" customHeight="1">
      <c r="A11" s="24"/>
      <c r="B11" s="25"/>
      <c r="C11" s="25"/>
      <c r="D11" s="25"/>
      <c r="E11" s="31"/>
      <c r="F11" s="32" t="s">
        <v>27</v>
      </c>
      <c r="G11" s="29"/>
      <c r="H11" s="33"/>
      <c r="I11" s="34"/>
      <c r="J11" s="29"/>
      <c r="K11" s="29"/>
      <c r="L11" s="29"/>
      <c r="M11" s="29"/>
      <c r="N11" s="29"/>
      <c r="O11" s="35"/>
    </row>
    <row r="12" spans="1:15" ht="15" customHeight="1">
      <c r="A12" s="24" t="s">
        <v>28</v>
      </c>
      <c r="B12" s="25"/>
      <c r="C12" s="25"/>
      <c r="D12" s="25"/>
      <c r="E12" s="26">
        <v>3</v>
      </c>
      <c r="F12" s="29" t="s">
        <v>29</v>
      </c>
      <c r="G12" s="29"/>
      <c r="H12" s="33"/>
      <c r="I12" s="34"/>
      <c r="J12" s="29"/>
      <c r="K12" s="29"/>
      <c r="L12" s="29"/>
      <c r="M12" s="29"/>
      <c r="N12" s="29"/>
      <c r="O12" s="35"/>
    </row>
    <row r="13" spans="1:15" ht="12" customHeight="1">
      <c r="A13" s="24"/>
      <c r="B13" s="25"/>
      <c r="C13" s="25"/>
      <c r="D13" s="25"/>
      <c r="E13" s="31"/>
      <c r="F13" s="33" t="s">
        <v>30</v>
      </c>
      <c r="G13" s="36"/>
      <c r="H13" s="36"/>
      <c r="I13" s="34"/>
      <c r="J13" s="37">
        <v>3</v>
      </c>
      <c r="K13" s="37">
        <v>1</v>
      </c>
      <c r="L13" s="37">
        <v>4</v>
      </c>
      <c r="M13" s="37">
        <v>0</v>
      </c>
      <c r="N13" s="37" t="s">
        <v>31</v>
      </c>
      <c r="O13" s="38"/>
    </row>
    <row r="14" spans="1:15" ht="15" customHeight="1">
      <c r="A14" s="24" t="s">
        <v>32</v>
      </c>
      <c r="B14" s="25"/>
      <c r="C14" s="25"/>
      <c r="D14" s="25"/>
      <c r="E14" s="26" t="s">
        <v>33</v>
      </c>
      <c r="F14" s="39" t="s">
        <v>34</v>
      </c>
      <c r="G14" s="36"/>
      <c r="H14" s="36"/>
      <c r="I14" s="34"/>
      <c r="J14" s="37">
        <v>3</v>
      </c>
      <c r="K14" s="37">
        <v>1</v>
      </c>
      <c r="L14" s="37">
        <v>4</v>
      </c>
      <c r="M14" s="37">
        <v>1</v>
      </c>
      <c r="N14" s="37" t="s">
        <v>31</v>
      </c>
      <c r="O14" s="38"/>
    </row>
    <row r="15" spans="1:15" ht="12" customHeight="1">
      <c r="A15" s="24"/>
      <c r="B15" s="25"/>
      <c r="C15" s="25"/>
      <c r="D15" s="25"/>
      <c r="E15" s="31"/>
      <c r="F15" s="39" t="s">
        <v>35</v>
      </c>
      <c r="G15" s="36"/>
      <c r="H15" s="36"/>
      <c r="I15" s="34"/>
      <c r="J15" s="37">
        <v>3</v>
      </c>
      <c r="K15" s="37">
        <v>1</v>
      </c>
      <c r="L15" s="37">
        <v>4</v>
      </c>
      <c r="M15" s="37">
        <v>2</v>
      </c>
      <c r="N15" s="37" t="s">
        <v>31</v>
      </c>
      <c r="O15" s="358"/>
    </row>
    <row r="16" spans="1:15" ht="12.75" customHeight="1">
      <c r="A16" s="24" t="s">
        <v>36</v>
      </c>
      <c r="B16" s="25"/>
      <c r="C16" s="25"/>
      <c r="D16" s="25"/>
      <c r="E16" s="26" t="s">
        <v>37</v>
      </c>
      <c r="F16" s="39" t="s">
        <v>38</v>
      </c>
      <c r="G16" s="36"/>
      <c r="H16" s="36"/>
      <c r="I16" s="34"/>
      <c r="J16" s="37">
        <v>3</v>
      </c>
      <c r="K16" s="37">
        <v>1</v>
      </c>
      <c r="L16" s="37">
        <v>4</v>
      </c>
      <c r="M16" s="37">
        <v>3</v>
      </c>
      <c r="N16" s="37" t="s">
        <v>31</v>
      </c>
      <c r="O16" s="38"/>
    </row>
    <row r="17" spans="1:15" ht="15" customHeight="1">
      <c r="A17" s="24"/>
      <c r="B17" s="25"/>
      <c r="C17" s="25"/>
      <c r="D17" s="25"/>
      <c r="E17" s="31"/>
      <c r="F17" s="39" t="s">
        <v>39</v>
      </c>
      <c r="G17" s="36"/>
      <c r="H17" s="36"/>
      <c r="I17" s="34"/>
      <c r="J17" s="37">
        <v>3</v>
      </c>
      <c r="K17" s="37">
        <v>1</v>
      </c>
      <c r="L17" s="37">
        <v>4</v>
      </c>
      <c r="M17" s="37">
        <v>4</v>
      </c>
      <c r="N17" s="37" t="s">
        <v>31</v>
      </c>
      <c r="O17" s="38"/>
    </row>
    <row r="18" spans="1:15" ht="13.5" customHeight="1">
      <c r="A18" s="24" t="s">
        <v>40</v>
      </c>
      <c r="B18" s="25"/>
      <c r="C18" s="25"/>
      <c r="D18" s="25"/>
      <c r="E18" s="26">
        <v>1</v>
      </c>
      <c r="F18" s="39" t="s">
        <v>41</v>
      </c>
      <c r="G18" s="36"/>
      <c r="H18" s="36"/>
      <c r="I18" s="34"/>
      <c r="J18" s="37">
        <v>3</v>
      </c>
      <c r="K18" s="37">
        <v>1</v>
      </c>
      <c r="L18" s="37">
        <v>4</v>
      </c>
      <c r="M18" s="37">
        <v>5</v>
      </c>
      <c r="N18" s="37" t="s">
        <v>31</v>
      </c>
      <c r="O18" s="38"/>
    </row>
    <row r="19" spans="1:15" ht="12" customHeight="1">
      <c r="A19" s="24"/>
      <c r="B19" s="25"/>
      <c r="C19" s="25"/>
      <c r="D19" s="25"/>
      <c r="E19" s="40"/>
      <c r="F19" s="41" t="s">
        <v>42</v>
      </c>
      <c r="G19" s="42"/>
      <c r="H19" s="42"/>
      <c r="I19" s="43"/>
      <c r="J19" s="37">
        <v>3</v>
      </c>
      <c r="K19" s="37">
        <v>1</v>
      </c>
      <c r="L19" s="37">
        <v>4</v>
      </c>
      <c r="M19" s="37">
        <v>6</v>
      </c>
      <c r="N19" s="37" t="s">
        <v>31</v>
      </c>
      <c r="O19" s="38"/>
    </row>
    <row r="20" spans="1:15" ht="15" customHeight="1">
      <c r="A20" s="24" t="s">
        <v>43</v>
      </c>
      <c r="B20" s="25"/>
      <c r="C20" s="25"/>
      <c r="D20" s="25"/>
      <c r="E20" s="44" t="s">
        <v>44</v>
      </c>
      <c r="F20" s="41" t="s">
        <v>45</v>
      </c>
      <c r="G20" s="42"/>
      <c r="H20" s="42"/>
      <c r="I20" s="43"/>
      <c r="J20" s="45">
        <v>3</v>
      </c>
      <c r="K20" s="45">
        <v>1</v>
      </c>
      <c r="L20" s="45">
        <v>4</v>
      </c>
      <c r="M20" s="45">
        <v>7</v>
      </c>
      <c r="N20" s="45" t="s">
        <v>31</v>
      </c>
      <c r="O20" s="46"/>
    </row>
    <row r="21" spans="1:20" ht="16.5" customHeight="1">
      <c r="A21" s="24"/>
      <c r="B21" s="25"/>
      <c r="C21" s="25"/>
      <c r="D21" s="25"/>
      <c r="E21" s="25"/>
      <c r="F21" s="47" t="s">
        <v>46</v>
      </c>
      <c r="G21" s="48"/>
      <c r="H21" s="48"/>
      <c r="I21" s="49"/>
      <c r="J21" s="50">
        <v>3</v>
      </c>
      <c r="K21" s="50">
        <v>1</v>
      </c>
      <c r="L21" s="50">
        <v>4</v>
      </c>
      <c r="M21" s="50">
        <v>8</v>
      </c>
      <c r="N21" s="50" t="s">
        <v>31</v>
      </c>
      <c r="O21" s="358">
        <f>DATA!Q12</f>
        <v>0</v>
      </c>
      <c r="T21" s="386">
        <f>IF(DATA!G1="SEC TEACHER",1,2)</f>
        <v>1</v>
      </c>
    </row>
    <row r="22" spans="1:15" ht="12.75" customHeight="1">
      <c r="A22" s="24" t="s">
        <v>47</v>
      </c>
      <c r="B22" s="25"/>
      <c r="C22" s="25"/>
      <c r="D22" s="25"/>
      <c r="E22" s="25"/>
      <c r="F22" s="51" t="s">
        <v>48</v>
      </c>
      <c r="G22" s="6"/>
      <c r="H22" s="6"/>
      <c r="I22" s="6"/>
      <c r="J22" s="37">
        <v>3</v>
      </c>
      <c r="K22" s="37">
        <v>1</v>
      </c>
      <c r="L22" s="37">
        <v>4</v>
      </c>
      <c r="M22" s="37">
        <v>9</v>
      </c>
      <c r="N22" s="37" t="s">
        <v>31</v>
      </c>
      <c r="O22" s="38"/>
    </row>
    <row r="23" spans="1:29" ht="16.5" customHeight="1">
      <c r="A23" s="24"/>
      <c r="B23" s="456" t="str">
        <f>IF(T21=1,T23,Y23)</f>
        <v>    2 2 0 2 0 2 1 1 0 0 5 3</v>
      </c>
      <c r="C23" s="457"/>
      <c r="D23" s="457"/>
      <c r="E23" s="458"/>
      <c r="F23" s="41" t="s">
        <v>49</v>
      </c>
      <c r="G23" s="42"/>
      <c r="H23" s="42"/>
      <c r="I23" s="43"/>
      <c r="J23" s="45">
        <v>3</v>
      </c>
      <c r="K23" s="45">
        <v>1</v>
      </c>
      <c r="L23" s="45">
        <v>5</v>
      </c>
      <c r="M23" s="45">
        <v>0</v>
      </c>
      <c r="N23" s="45" t="s">
        <v>31</v>
      </c>
      <c r="O23" s="54"/>
      <c r="T23" s="387" t="s">
        <v>421</v>
      </c>
      <c r="U23" s="387"/>
      <c r="V23" s="387"/>
      <c r="W23" s="387"/>
      <c r="Y23" s="388" t="s">
        <v>398</v>
      </c>
      <c r="Z23" s="387"/>
      <c r="AA23" s="387"/>
      <c r="AB23" s="387"/>
      <c r="AC23" s="389"/>
    </row>
    <row r="24" spans="1:29" ht="13.5" customHeight="1">
      <c r="A24" s="24"/>
      <c r="B24" s="25"/>
      <c r="C24" s="25"/>
      <c r="D24" s="25"/>
      <c r="E24" s="25"/>
      <c r="F24" s="47" t="s">
        <v>50</v>
      </c>
      <c r="G24" s="48"/>
      <c r="H24" s="48"/>
      <c r="I24" s="49"/>
      <c r="J24" s="50">
        <v>3</v>
      </c>
      <c r="K24" s="50">
        <v>1</v>
      </c>
      <c r="L24" s="50">
        <v>5</v>
      </c>
      <c r="M24" s="50">
        <v>1</v>
      </c>
      <c r="N24" s="50" t="s">
        <v>31</v>
      </c>
      <c r="O24" s="55"/>
      <c r="AB24" s="389"/>
      <c r="AC24" s="389"/>
    </row>
    <row r="25" spans="1:29" ht="15.75" customHeight="1">
      <c r="A25" s="24" t="s">
        <v>51</v>
      </c>
      <c r="B25" s="31">
        <v>2202</v>
      </c>
      <c r="C25" s="56" t="s">
        <v>52</v>
      </c>
      <c r="D25" s="56"/>
      <c r="E25" s="56"/>
      <c r="F25" s="39" t="s">
        <v>53</v>
      </c>
      <c r="G25" s="36"/>
      <c r="H25" s="36"/>
      <c r="I25" s="34"/>
      <c r="J25" s="37">
        <v>3</v>
      </c>
      <c r="K25" s="37">
        <v>1</v>
      </c>
      <c r="L25" s="37">
        <v>5</v>
      </c>
      <c r="M25" s="37">
        <v>2</v>
      </c>
      <c r="N25" s="37" t="s">
        <v>31</v>
      </c>
      <c r="O25" s="38"/>
      <c r="T25" s="390">
        <v>2202</v>
      </c>
      <c r="U25" s="391" t="s">
        <v>52</v>
      </c>
      <c r="V25" s="391"/>
      <c r="W25" s="391"/>
      <c r="Y25" s="392">
        <v>2202</v>
      </c>
      <c r="Z25" s="393" t="s">
        <v>141</v>
      </c>
      <c r="AA25" s="393"/>
      <c r="AB25" s="393"/>
      <c r="AC25" s="389"/>
    </row>
    <row r="26" spans="1:29" ht="15.75" customHeight="1">
      <c r="A26" s="24"/>
      <c r="B26" s="31" t="s">
        <v>54</v>
      </c>
      <c r="C26" s="56" t="s">
        <v>55</v>
      </c>
      <c r="D26" s="56"/>
      <c r="E26" s="56"/>
      <c r="F26" s="39" t="s">
        <v>56</v>
      </c>
      <c r="G26" s="36"/>
      <c r="H26" s="36"/>
      <c r="I26" s="34"/>
      <c r="J26" s="37">
        <v>3</v>
      </c>
      <c r="K26" s="37">
        <v>1</v>
      </c>
      <c r="L26" s="37">
        <v>5</v>
      </c>
      <c r="M26" s="37">
        <v>3</v>
      </c>
      <c r="N26" s="37" t="s">
        <v>31</v>
      </c>
      <c r="O26" s="38"/>
      <c r="T26" s="390" t="s">
        <v>54</v>
      </c>
      <c r="U26" s="391" t="s">
        <v>55</v>
      </c>
      <c r="V26" s="391"/>
      <c r="W26" s="391"/>
      <c r="Y26" s="392" t="s">
        <v>54</v>
      </c>
      <c r="Z26" s="393" t="s">
        <v>142</v>
      </c>
      <c r="AB26" s="389"/>
      <c r="AC26" s="389"/>
    </row>
    <row r="27" spans="1:29" ht="16.5" customHeight="1">
      <c r="A27" s="24" t="s">
        <v>57</v>
      </c>
      <c r="B27" s="31">
        <v>110</v>
      </c>
      <c r="C27" s="56" t="s">
        <v>58</v>
      </c>
      <c r="D27" s="56"/>
      <c r="E27" s="56"/>
      <c r="F27" s="39" t="s">
        <v>59</v>
      </c>
      <c r="G27" s="36"/>
      <c r="H27" s="36"/>
      <c r="I27" s="34"/>
      <c r="J27" s="37">
        <v>3</v>
      </c>
      <c r="K27" s="37">
        <v>1</v>
      </c>
      <c r="L27" s="37">
        <v>5</v>
      </c>
      <c r="M27" s="37">
        <v>4</v>
      </c>
      <c r="N27" s="37" t="s">
        <v>31</v>
      </c>
      <c r="O27" s="38"/>
      <c r="T27" s="390">
        <v>110</v>
      </c>
      <c r="U27" s="391" t="s">
        <v>58</v>
      </c>
      <c r="V27" s="391"/>
      <c r="W27" s="391"/>
      <c r="Y27" s="392">
        <v>110</v>
      </c>
      <c r="Z27" s="393" t="s">
        <v>143</v>
      </c>
      <c r="AA27" s="393"/>
      <c r="AB27" s="393"/>
      <c r="AC27" s="389"/>
    </row>
    <row r="28" spans="1:29" ht="16.5" customHeight="1">
      <c r="A28" s="24"/>
      <c r="B28" s="31"/>
      <c r="C28" s="459" t="str">
        <f>IF(T21=1,U28,Y30)</f>
        <v>XF/FVMG[ ;CFI</v>
      </c>
      <c r="D28" s="459"/>
      <c r="E28" s="460"/>
      <c r="F28" s="39" t="s">
        <v>61</v>
      </c>
      <c r="G28" s="36"/>
      <c r="H28" s="36"/>
      <c r="I28" s="34"/>
      <c r="J28" s="37">
        <v>3</v>
      </c>
      <c r="K28" s="37">
        <v>1</v>
      </c>
      <c r="L28" s="37">
        <v>5</v>
      </c>
      <c r="M28" s="37">
        <v>5</v>
      </c>
      <c r="N28" s="37" t="s">
        <v>31</v>
      </c>
      <c r="O28" s="357"/>
      <c r="T28" s="390"/>
      <c r="U28" s="391" t="s">
        <v>60</v>
      </c>
      <c r="V28" s="391"/>
      <c r="W28" s="391"/>
      <c r="AC28" s="389"/>
    </row>
    <row r="29" spans="1:29" ht="16.5" customHeight="1">
      <c r="A29" s="24" t="s">
        <v>62</v>
      </c>
      <c r="B29" s="31" t="str">
        <f>IF(T21=1,T29,Y29)</f>
        <v>0 5 </v>
      </c>
      <c r="C29" s="56" t="str">
        <f>IF(T21=1,U29,Z29)</f>
        <v>X{P ;J,TMGL HMUJF.</v>
      </c>
      <c r="D29" s="56"/>
      <c r="E29" s="56"/>
      <c r="F29" s="39" t="s">
        <v>63</v>
      </c>
      <c r="G29" s="36"/>
      <c r="H29" s="36"/>
      <c r="I29" s="34"/>
      <c r="J29" s="37">
        <v>3</v>
      </c>
      <c r="K29" s="37">
        <v>1</v>
      </c>
      <c r="L29" s="37">
        <v>5</v>
      </c>
      <c r="M29" s="37">
        <v>6</v>
      </c>
      <c r="N29" s="37" t="s">
        <v>31</v>
      </c>
      <c r="O29" s="38"/>
      <c r="T29" s="390" t="s">
        <v>422</v>
      </c>
      <c r="U29" s="391" t="s">
        <v>423</v>
      </c>
      <c r="V29" s="391"/>
      <c r="W29" s="391"/>
      <c r="Y29" s="392" t="s">
        <v>399</v>
      </c>
      <c r="Z29" s="393" t="s">
        <v>402</v>
      </c>
      <c r="AA29" s="393"/>
      <c r="AB29" s="393"/>
      <c r="AC29" s="389"/>
    </row>
    <row r="30" spans="1:29" ht="16.5" customHeight="1">
      <c r="A30" s="24"/>
      <c r="B30" s="31"/>
      <c r="C30" s="56" t="str">
        <f>IF(T21=1,U30,Z30)</f>
        <v>lGEFJ VG]NFG</v>
      </c>
      <c r="D30" s="56"/>
      <c r="E30" s="56"/>
      <c r="F30" s="39" t="s">
        <v>64</v>
      </c>
      <c r="G30" s="36"/>
      <c r="H30" s="36"/>
      <c r="I30" s="34"/>
      <c r="J30" s="37">
        <v>3</v>
      </c>
      <c r="K30" s="37">
        <v>1</v>
      </c>
      <c r="L30" s="37">
        <v>5</v>
      </c>
      <c r="M30" s="37">
        <v>7</v>
      </c>
      <c r="N30" s="37" t="s">
        <v>31</v>
      </c>
      <c r="O30" s="38"/>
      <c r="T30" s="390"/>
      <c r="U30" s="391" t="s">
        <v>424</v>
      </c>
      <c r="V30" s="391"/>
      <c r="W30" s="391"/>
      <c r="Y30" s="389"/>
      <c r="AA30" s="389"/>
      <c r="AB30" s="393"/>
      <c r="AC30" s="389"/>
    </row>
    <row r="31" spans="1:29" ht="12.75" customHeight="1">
      <c r="A31" s="4"/>
      <c r="B31" s="31">
        <f>IF(T21=1,T31,Y32)</f>
        <v>9</v>
      </c>
      <c r="C31" s="56" t="str">
        <f>IF(T21=1,U31,Z32)</f>
        <v>;CFIS VG]NFG OF/F</v>
      </c>
      <c r="D31" s="56"/>
      <c r="E31" s="56"/>
      <c r="F31" s="57"/>
      <c r="G31" s="25"/>
      <c r="H31" s="25"/>
      <c r="I31" s="25"/>
      <c r="J31" s="29"/>
      <c r="K31" s="29"/>
      <c r="L31" s="29"/>
      <c r="M31" s="29"/>
      <c r="N31" s="29"/>
      <c r="O31" s="38"/>
      <c r="T31" s="390">
        <v>9</v>
      </c>
      <c r="U31" s="391" t="s">
        <v>425</v>
      </c>
      <c r="V31" s="391"/>
      <c r="W31" s="391"/>
      <c r="Y31" s="392"/>
      <c r="Z31" s="393"/>
      <c r="AA31" s="393"/>
      <c r="AB31" s="393"/>
      <c r="AC31" s="389"/>
    </row>
    <row r="32" spans="1:29" ht="16.5" customHeight="1">
      <c r="A32" s="4"/>
      <c r="B32" s="58"/>
      <c r="C32" s="56" t="str">
        <f>IF(T21=1,U32,Y32)</f>
        <v>;CFIS </v>
      </c>
      <c r="D32" s="56"/>
      <c r="E32" s="56"/>
      <c r="F32" s="39" t="s">
        <v>65</v>
      </c>
      <c r="G32" s="36"/>
      <c r="H32" s="36"/>
      <c r="I32" s="34"/>
      <c r="J32" s="37">
        <v>3</v>
      </c>
      <c r="K32" s="37">
        <v>1</v>
      </c>
      <c r="L32" s="37">
        <v>3</v>
      </c>
      <c r="M32" s="37">
        <v>5</v>
      </c>
      <c r="N32" s="37" t="s">
        <v>31</v>
      </c>
      <c r="O32" s="38"/>
      <c r="T32" s="390"/>
      <c r="U32" s="391" t="s">
        <v>426</v>
      </c>
      <c r="V32" s="391"/>
      <c r="W32" s="391"/>
      <c r="Z32" s="393" t="s">
        <v>401</v>
      </c>
      <c r="AA32" s="393"/>
      <c r="AB32" s="393"/>
      <c r="AC32" s="389"/>
    </row>
    <row r="33" spans="1:29" ht="16.5" customHeight="1">
      <c r="A33" s="4"/>
      <c r="B33" s="59" t="str">
        <f>IF(T21=1,T33,Y33)</f>
        <v>       U</v>
      </c>
      <c r="C33" s="56" t="str">
        <f>IF(T21=1,U33,Y33)</f>
        <v>VgJI[</v>
      </c>
      <c r="D33" s="8"/>
      <c r="E33" s="8"/>
      <c r="F33" s="33" t="s">
        <v>66</v>
      </c>
      <c r="G33" s="36"/>
      <c r="H33" s="36"/>
      <c r="I33" s="34"/>
      <c r="J33" s="37">
        <v>3</v>
      </c>
      <c r="K33" s="37">
        <v>2</v>
      </c>
      <c r="L33" s="37">
        <v>4</v>
      </c>
      <c r="M33" s="37">
        <v>5</v>
      </c>
      <c r="N33" s="37" t="s">
        <v>31</v>
      </c>
      <c r="O33" s="38"/>
      <c r="T33" s="394" t="s">
        <v>427</v>
      </c>
      <c r="U33" s="391" t="s">
        <v>428</v>
      </c>
      <c r="V33" s="391"/>
      <c r="W33" s="391"/>
      <c r="Y33" s="392"/>
      <c r="AA33" s="393"/>
      <c r="AB33" s="393"/>
      <c r="AC33" s="389"/>
    </row>
    <row r="34" spans="1:27" ht="16.5" customHeight="1">
      <c r="A34" s="24" t="s">
        <v>67</v>
      </c>
      <c r="B34" s="25"/>
      <c r="C34" s="60"/>
      <c r="D34" s="60"/>
      <c r="E34" s="60"/>
      <c r="F34" s="33" t="s">
        <v>68</v>
      </c>
      <c r="G34" s="36"/>
      <c r="H34" s="36"/>
      <c r="I34" s="34"/>
      <c r="J34" s="37">
        <v>3</v>
      </c>
      <c r="K34" s="37">
        <v>3</v>
      </c>
      <c r="L34" s="37">
        <v>5</v>
      </c>
      <c r="M34" s="37">
        <v>5</v>
      </c>
      <c r="N34" s="37" t="s">
        <v>31</v>
      </c>
      <c r="O34" s="38"/>
      <c r="T34" s="385" t="s">
        <v>429</v>
      </c>
      <c r="Z34" s="395" t="s">
        <v>403</v>
      </c>
      <c r="AA34" s="393"/>
    </row>
    <row r="35" spans="1:27" ht="3" customHeight="1">
      <c r="A35" s="24"/>
      <c r="B35" s="61"/>
      <c r="C35" s="25"/>
      <c r="D35" s="25"/>
      <c r="E35" s="25"/>
      <c r="F35" s="33"/>
      <c r="G35" s="36"/>
      <c r="H35" s="36"/>
      <c r="I35" s="34"/>
      <c r="J35" s="29"/>
      <c r="K35" s="29"/>
      <c r="L35" s="29"/>
      <c r="M35" s="29"/>
      <c r="N35" s="29"/>
      <c r="O35" s="38"/>
      <c r="Y35" s="392"/>
      <c r="Z35" s="393"/>
      <c r="AA35" s="393"/>
    </row>
    <row r="36" spans="1:27" ht="16.5" customHeight="1">
      <c r="A36" s="24" t="s">
        <v>69</v>
      </c>
      <c r="B36" s="25"/>
      <c r="C36" s="25"/>
      <c r="D36" s="25"/>
      <c r="E36" s="25"/>
      <c r="F36" s="62" t="s">
        <v>70</v>
      </c>
      <c r="G36" s="25"/>
      <c r="H36" s="25"/>
      <c r="I36" s="25"/>
      <c r="J36" s="29"/>
      <c r="K36" s="29"/>
      <c r="L36" s="29"/>
      <c r="M36" s="29"/>
      <c r="N36" s="29"/>
      <c r="O36" s="38"/>
      <c r="Y36" s="396"/>
      <c r="AA36" s="393"/>
    </row>
    <row r="37" spans="1:15" ht="14.25" customHeight="1">
      <c r="A37" s="24"/>
      <c r="B37" s="25"/>
      <c r="C37" s="25"/>
      <c r="D37" s="25"/>
      <c r="E37" s="25"/>
      <c r="F37" s="63" t="s">
        <v>71</v>
      </c>
      <c r="G37" s="42"/>
      <c r="H37" s="42"/>
      <c r="I37" s="43"/>
      <c r="J37" s="64"/>
      <c r="K37" s="64"/>
      <c r="L37" s="64"/>
      <c r="M37" s="64"/>
      <c r="N37" s="64"/>
      <c r="O37" s="46"/>
    </row>
    <row r="38" spans="1:15" ht="13.5" customHeight="1">
      <c r="A38" s="24" t="s">
        <v>72</v>
      </c>
      <c r="B38" s="25"/>
      <c r="C38" s="25"/>
      <c r="D38" s="25"/>
      <c r="E38" s="25"/>
      <c r="F38" s="65" t="s">
        <v>73</v>
      </c>
      <c r="G38" s="25"/>
      <c r="H38" s="25"/>
      <c r="I38" s="66"/>
      <c r="J38" s="67"/>
      <c r="K38" s="67"/>
      <c r="L38" s="67"/>
      <c r="M38" s="67"/>
      <c r="N38" s="67"/>
      <c r="O38" s="68"/>
    </row>
    <row r="39" spans="1:15" ht="15" customHeight="1">
      <c r="A39" s="24"/>
      <c r="B39" s="25"/>
      <c r="C39" s="25"/>
      <c r="D39" s="25"/>
      <c r="E39" s="25"/>
      <c r="F39" s="69" t="s">
        <v>74</v>
      </c>
      <c r="G39" s="48"/>
      <c r="H39" s="48"/>
      <c r="I39" s="49"/>
      <c r="J39" s="70"/>
      <c r="K39" s="70"/>
      <c r="L39" s="70"/>
      <c r="M39" s="70"/>
      <c r="N39" s="70"/>
      <c r="O39" s="55"/>
    </row>
    <row r="40" spans="1:15" ht="12" customHeight="1">
      <c r="A40" s="24" t="s">
        <v>75</v>
      </c>
      <c r="B40" s="25"/>
      <c r="C40" s="382">
        <v>0</v>
      </c>
      <c r="D40" s="382">
        <v>0</v>
      </c>
      <c r="E40" s="25"/>
      <c r="F40" s="33" t="s">
        <v>76</v>
      </c>
      <c r="G40" s="36"/>
      <c r="H40" s="36"/>
      <c r="I40" s="34"/>
      <c r="J40" s="37">
        <v>9</v>
      </c>
      <c r="K40" s="37">
        <v>5</v>
      </c>
      <c r="L40" s="37">
        <v>3</v>
      </c>
      <c r="M40" s="37">
        <v>6</v>
      </c>
      <c r="N40" s="37" t="s">
        <v>31</v>
      </c>
      <c r="O40" s="38"/>
    </row>
    <row r="41" spans="1:15" ht="13.5" customHeight="1">
      <c r="A41" s="24"/>
      <c r="B41" s="25"/>
      <c r="C41" s="25"/>
      <c r="D41" s="25"/>
      <c r="E41" s="25"/>
      <c r="F41" s="33" t="s">
        <v>77</v>
      </c>
      <c r="G41" s="36"/>
      <c r="H41" s="36"/>
      <c r="I41" s="34"/>
      <c r="J41" s="37">
        <v>9</v>
      </c>
      <c r="K41" s="37">
        <v>5</v>
      </c>
      <c r="L41" s="37">
        <v>7</v>
      </c>
      <c r="M41" s="37">
        <v>0</v>
      </c>
      <c r="N41" s="37" t="s">
        <v>31</v>
      </c>
      <c r="O41" s="38"/>
    </row>
    <row r="42" spans="1:15" ht="12" customHeight="1">
      <c r="A42" s="4"/>
      <c r="B42" s="6"/>
      <c r="C42" s="6"/>
      <c r="D42" s="6"/>
      <c r="E42" s="6"/>
      <c r="F42" s="33" t="s">
        <v>78</v>
      </c>
      <c r="G42" s="36"/>
      <c r="H42" s="36"/>
      <c r="I42" s="34"/>
      <c r="J42" s="37">
        <v>9</v>
      </c>
      <c r="K42" s="37">
        <v>5</v>
      </c>
      <c r="L42" s="37">
        <v>1</v>
      </c>
      <c r="M42" s="37">
        <v>0</v>
      </c>
      <c r="N42" s="37" t="s">
        <v>31</v>
      </c>
      <c r="O42" s="38"/>
    </row>
    <row r="43" spans="1:15" ht="14.25" customHeight="1">
      <c r="A43" s="24" t="s">
        <v>79</v>
      </c>
      <c r="B43" s="6"/>
      <c r="C43" s="6"/>
      <c r="D43" s="6"/>
      <c r="E43" s="6"/>
      <c r="F43" s="33" t="s">
        <v>80</v>
      </c>
      <c r="G43" s="36"/>
      <c r="H43" s="36"/>
      <c r="I43" s="34"/>
      <c r="J43" s="37">
        <v>9</v>
      </c>
      <c r="K43" s="37">
        <v>5</v>
      </c>
      <c r="L43" s="37">
        <v>4</v>
      </c>
      <c r="M43" s="37">
        <v>3</v>
      </c>
      <c r="N43" s="37" t="s">
        <v>31</v>
      </c>
      <c r="O43" s="71"/>
    </row>
    <row r="44" spans="1:15" ht="14.25" customHeight="1">
      <c r="A44" s="448" t="e">
        <f>[4]!amtinwords(O45)</f>
        <v>#NAME?</v>
      </c>
      <c r="B44" s="449"/>
      <c r="C44" s="449"/>
      <c r="D44" s="449"/>
      <c r="E44" s="450"/>
      <c r="F44" s="72" t="s">
        <v>81</v>
      </c>
      <c r="G44" s="73"/>
      <c r="H44" s="73"/>
      <c r="I44" s="74"/>
      <c r="J44" s="75"/>
      <c r="K44" s="75"/>
      <c r="L44" s="75"/>
      <c r="M44" s="75"/>
      <c r="N44" s="75"/>
      <c r="O44" s="71"/>
    </row>
    <row r="45" spans="1:15" ht="14.25" customHeight="1">
      <c r="A45" s="451"/>
      <c r="B45" s="452"/>
      <c r="C45" s="452"/>
      <c r="D45" s="452"/>
      <c r="E45" s="453"/>
      <c r="F45" s="76" t="s">
        <v>82</v>
      </c>
      <c r="G45" s="73"/>
      <c r="H45" s="73"/>
      <c r="I45" s="74"/>
      <c r="J45" s="75"/>
      <c r="K45" s="75"/>
      <c r="L45" s="75"/>
      <c r="M45" s="75"/>
      <c r="N45" s="75"/>
      <c r="O45" s="359">
        <f>SUM(O11:O43)</f>
        <v>0</v>
      </c>
    </row>
    <row r="46" spans="1:15" ht="13.5" customHeight="1">
      <c r="A46" s="77" t="s">
        <v>83</v>
      </c>
      <c r="B46" s="11"/>
      <c r="C46" s="11"/>
      <c r="D46" s="11"/>
      <c r="E46" s="11"/>
      <c r="F46" s="11"/>
      <c r="G46" s="12"/>
      <c r="H46" s="6"/>
      <c r="I46" s="6"/>
      <c r="J46" s="6"/>
      <c r="K46" s="6"/>
      <c r="L46" s="6"/>
      <c r="M46" s="6"/>
      <c r="N46" s="6"/>
      <c r="O46" s="7"/>
    </row>
    <row r="47" spans="1:15" ht="14.25" customHeight="1">
      <c r="A47" s="78" t="s">
        <v>84</v>
      </c>
      <c r="B47" s="48"/>
      <c r="C47" s="48"/>
      <c r="D47" s="48"/>
      <c r="E47" s="48"/>
      <c r="F47" s="14"/>
      <c r="G47" s="15"/>
      <c r="H47" s="6"/>
      <c r="I47" s="6"/>
      <c r="J47" s="6"/>
      <c r="K47" s="6"/>
      <c r="L47" s="6"/>
      <c r="M47" s="6"/>
      <c r="N47" s="6"/>
      <c r="O47" s="7"/>
    </row>
    <row r="48" spans="1:15" ht="20.25" customHeight="1">
      <c r="A48" s="140" t="s">
        <v>85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</row>
    <row r="49" spans="1:15" ht="18" thickBot="1">
      <c r="A49" s="141" t="s">
        <v>86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pans="1:15" ht="17.25" customHeight="1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153" t="s">
        <v>91</v>
      </c>
      <c r="M50" s="6"/>
      <c r="N50" s="6"/>
      <c r="O50" s="7"/>
    </row>
    <row r="51" spans="1:15" ht="17.25" customHeight="1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153" t="s">
        <v>92</v>
      </c>
      <c r="M51" s="6"/>
      <c r="N51" s="6"/>
      <c r="O51" s="7"/>
    </row>
    <row r="52" spans="1:15" ht="17.25" customHeight="1" thickBo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54" t="s">
        <v>93</v>
      </c>
      <c r="M52" s="17"/>
      <c r="N52" s="17"/>
      <c r="O52" s="18"/>
    </row>
    <row r="53" spans="1:15" ht="33.75" customHeight="1">
      <c r="A53" s="150" t="s">
        <v>87</v>
      </c>
      <c r="B53" s="91"/>
      <c r="C53" s="91"/>
      <c r="D53" s="91"/>
      <c r="E53" s="417">
        <f>O45</f>
        <v>0</v>
      </c>
      <c r="F53" s="91" t="s">
        <v>88</v>
      </c>
      <c r="G53" s="454" t="e">
        <f>A44</f>
        <v>#NAME?</v>
      </c>
      <c r="H53" s="454"/>
      <c r="I53" s="454"/>
      <c r="J53" s="454"/>
      <c r="K53" s="454"/>
      <c r="L53" s="454"/>
      <c r="M53" s="454"/>
      <c r="N53" s="454"/>
      <c r="O53" s="455"/>
    </row>
    <row r="54" spans="1:15" ht="18" customHeight="1">
      <c r="A54" s="4" t="s">
        <v>89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</row>
    <row r="55" spans="1:15" ht="16.5" customHeight="1">
      <c r="A55" s="4" t="s">
        <v>90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</row>
    <row r="56" spans="1:15" ht="7.5" customHeight="1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</row>
    <row r="57" spans="1:15" ht="17.25" customHeight="1">
      <c r="A57" s="4"/>
      <c r="B57" s="6"/>
      <c r="C57" s="6"/>
      <c r="D57" s="6"/>
      <c r="E57" s="6"/>
      <c r="F57" s="6"/>
      <c r="G57" s="6"/>
      <c r="H57" s="6"/>
      <c r="I57" s="6"/>
      <c r="J57" s="6"/>
      <c r="L57" s="9"/>
      <c r="M57" s="9"/>
      <c r="N57" s="9"/>
      <c r="O57" s="79"/>
    </row>
    <row r="58" spans="1:15" ht="16.5" customHeight="1">
      <c r="A58" s="4"/>
      <c r="B58" s="6" t="s">
        <v>407</v>
      </c>
      <c r="C58" s="6"/>
      <c r="D58" s="6"/>
      <c r="E58" s="6"/>
      <c r="F58" s="6"/>
      <c r="G58" s="6"/>
      <c r="H58" s="6"/>
      <c r="I58" s="6"/>
      <c r="J58" s="6"/>
      <c r="L58" s="9"/>
      <c r="M58" s="9"/>
      <c r="N58" s="9"/>
      <c r="O58" s="79"/>
    </row>
    <row r="59" spans="1:15" ht="15" customHeight="1">
      <c r="A59" s="4"/>
      <c r="B59" s="6"/>
      <c r="C59" s="6"/>
      <c r="D59" s="6"/>
      <c r="E59" s="6"/>
      <c r="F59" s="6"/>
      <c r="G59" s="6"/>
      <c r="H59" s="6"/>
      <c r="I59" s="6"/>
      <c r="J59" s="6"/>
      <c r="L59" s="9"/>
      <c r="M59" s="9"/>
      <c r="N59" s="9"/>
      <c r="O59" s="79"/>
    </row>
    <row r="60" spans="1:15" ht="14.25" customHeight="1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</row>
    <row r="61" spans="1:15" ht="16.5" customHeight="1">
      <c r="A61" s="4" t="s">
        <v>408</v>
      </c>
      <c r="B61" s="6"/>
      <c r="C61" s="6"/>
      <c r="D61" s="6"/>
      <c r="E61" s="363">
        <f>O45</f>
        <v>0</v>
      </c>
      <c r="F61" s="418" t="e">
        <f>A44</f>
        <v>#NAME?</v>
      </c>
      <c r="G61" s="6"/>
      <c r="H61" s="6"/>
      <c r="I61" s="6"/>
      <c r="J61" s="6"/>
      <c r="K61" s="6"/>
      <c r="L61" s="6"/>
      <c r="M61" s="6"/>
      <c r="N61" s="6"/>
      <c r="O61" s="7"/>
    </row>
    <row r="62" spans="1:15" ht="15.75" customHeight="1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</row>
    <row r="63" spans="1:15" ht="27.75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9" t="s">
        <v>91</v>
      </c>
      <c r="L63" s="9"/>
      <c r="M63" s="9"/>
      <c r="N63" s="9"/>
      <c r="O63" s="79"/>
    </row>
    <row r="64" spans="1:15" ht="15" customHeight="1">
      <c r="A64" s="4"/>
      <c r="B64" s="6"/>
      <c r="C64" s="6"/>
      <c r="D64" s="6"/>
      <c r="E64" s="6"/>
      <c r="F64" s="6"/>
      <c r="G64" s="6"/>
      <c r="H64" s="6"/>
      <c r="I64" s="6"/>
      <c r="J64" s="6"/>
      <c r="K64" s="9" t="s">
        <v>92</v>
      </c>
      <c r="L64" s="9"/>
      <c r="M64" s="9"/>
      <c r="N64" s="9"/>
      <c r="O64" s="79"/>
    </row>
    <row r="65" spans="1:15" ht="14.25" customHeight="1">
      <c r="A65" s="4"/>
      <c r="B65" s="6"/>
      <c r="C65" s="6"/>
      <c r="D65" s="6"/>
      <c r="E65" s="6"/>
      <c r="F65" s="6"/>
      <c r="G65" s="6"/>
      <c r="H65" s="6"/>
      <c r="I65" s="6"/>
      <c r="J65" s="6"/>
      <c r="K65" s="9" t="s">
        <v>93</v>
      </c>
      <c r="L65" s="9"/>
      <c r="M65" s="9"/>
      <c r="N65" s="9"/>
      <c r="O65" s="79"/>
    </row>
    <row r="66" spans="1:15" ht="16.5" customHeight="1">
      <c r="A66" s="4" t="s">
        <v>94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</row>
    <row r="67" spans="1:15" ht="18">
      <c r="A67" s="4" t="s">
        <v>95</v>
      </c>
      <c r="B67" s="6"/>
      <c r="C67" s="6"/>
      <c r="D67" s="6"/>
      <c r="E67" s="6"/>
      <c r="F67" s="6" t="s">
        <v>96</v>
      </c>
      <c r="G67" s="6"/>
      <c r="H67" s="6"/>
      <c r="I67" s="6" t="s">
        <v>7</v>
      </c>
      <c r="J67" s="6"/>
      <c r="K67" s="6"/>
      <c r="L67" s="6"/>
      <c r="M67" s="6"/>
      <c r="N67" s="6"/>
      <c r="O67" s="7"/>
    </row>
    <row r="68" spans="1:15" ht="18">
      <c r="A68" s="4" t="s">
        <v>97</v>
      </c>
      <c r="B68" s="6"/>
      <c r="C68" s="6"/>
      <c r="D68" s="6"/>
      <c r="E68" s="6"/>
      <c r="F68" s="6" t="s">
        <v>96</v>
      </c>
      <c r="G68" s="6"/>
      <c r="H68" s="6"/>
      <c r="I68" s="6"/>
      <c r="J68" s="6"/>
      <c r="K68" s="6"/>
      <c r="L68" s="6"/>
      <c r="M68" s="6"/>
      <c r="N68" s="6"/>
      <c r="O68" s="7"/>
    </row>
    <row r="69" spans="1:15" ht="10.5" customHeight="1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1:15" ht="15.75" customHeight="1">
      <c r="A70" s="4" t="s">
        <v>98</v>
      </c>
      <c r="B70" s="6"/>
      <c r="C70" s="6"/>
      <c r="D70" s="6"/>
      <c r="E70" s="6"/>
      <c r="F70" s="6"/>
      <c r="G70" s="6"/>
      <c r="H70" s="6" t="s">
        <v>99</v>
      </c>
      <c r="I70" s="6"/>
      <c r="J70" s="6"/>
      <c r="K70" s="6"/>
      <c r="L70" s="6"/>
      <c r="M70" s="6"/>
      <c r="N70" s="6"/>
      <c r="O70" s="7"/>
    </row>
    <row r="71" spans="1:15" ht="17.25" customHeight="1">
      <c r="A71" s="4" t="s">
        <v>100</v>
      </c>
      <c r="B71" s="6"/>
      <c r="C71" s="6"/>
      <c r="D71" s="6"/>
      <c r="E71" s="6"/>
      <c r="F71" s="6"/>
      <c r="G71" s="6"/>
      <c r="H71" s="6" t="s">
        <v>101</v>
      </c>
      <c r="I71" s="6"/>
      <c r="J71" s="6"/>
      <c r="K71" s="6"/>
      <c r="L71" s="6"/>
      <c r="M71" s="6"/>
      <c r="N71" s="6"/>
      <c r="O71" s="7"/>
    </row>
    <row r="72" spans="1:15" ht="17.25" customHeight="1">
      <c r="A72" s="4" t="s">
        <v>102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"/>
    </row>
    <row r="73" spans="1:15" ht="16.5" customHeight="1">
      <c r="A73" s="4" t="s">
        <v>103</v>
      </c>
      <c r="B73" s="6"/>
      <c r="C73" s="6"/>
      <c r="D73" s="6"/>
      <c r="E73" s="6"/>
      <c r="F73" s="6"/>
      <c r="G73" s="6"/>
      <c r="H73" s="6" t="s">
        <v>104</v>
      </c>
      <c r="I73" s="6"/>
      <c r="J73" s="6"/>
      <c r="K73" s="6"/>
      <c r="L73" s="6"/>
      <c r="M73" s="6"/>
      <c r="N73" s="6"/>
      <c r="O73" s="7"/>
    </row>
    <row r="74" spans="1:15" ht="15" customHeight="1">
      <c r="A74" s="4"/>
      <c r="B74" s="6"/>
      <c r="C74" s="6"/>
      <c r="D74" s="6"/>
      <c r="E74" s="6"/>
      <c r="F74" s="6"/>
      <c r="G74" s="6"/>
      <c r="H74" s="6" t="s">
        <v>91</v>
      </c>
      <c r="I74" s="6"/>
      <c r="J74" s="6"/>
      <c r="K74" s="6"/>
      <c r="L74" s="6"/>
      <c r="M74" s="6"/>
      <c r="N74" s="6"/>
      <c r="O74" s="7"/>
    </row>
    <row r="75" spans="1:15" ht="16.5" customHeight="1">
      <c r="A75" s="4"/>
      <c r="B75" s="6"/>
      <c r="C75" s="6"/>
      <c r="D75" s="6"/>
      <c r="E75" s="6"/>
      <c r="F75" s="6"/>
      <c r="G75" s="6"/>
      <c r="H75" s="6" t="s">
        <v>105</v>
      </c>
      <c r="I75" s="6"/>
      <c r="J75" s="6"/>
      <c r="K75" s="6"/>
      <c r="L75" s="6"/>
      <c r="M75" s="6"/>
      <c r="N75" s="6"/>
      <c r="O75" s="7"/>
    </row>
    <row r="76" spans="1:15" ht="14.25" customHeight="1">
      <c r="A76" s="4"/>
      <c r="B76" s="6"/>
      <c r="C76" s="6"/>
      <c r="D76" s="6"/>
      <c r="E76" s="6"/>
      <c r="F76" s="6"/>
      <c r="G76" s="6"/>
      <c r="H76" s="6" t="s">
        <v>106</v>
      </c>
      <c r="I76" s="6"/>
      <c r="J76" s="6"/>
      <c r="K76" s="6"/>
      <c r="L76" s="6"/>
      <c r="M76" s="6"/>
      <c r="N76" s="6"/>
      <c r="O76" s="7"/>
    </row>
    <row r="77" spans="1:15" ht="18">
      <c r="A77" s="4" t="s">
        <v>91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</row>
    <row r="78" spans="1:15" ht="18">
      <c r="A78" s="4" t="s">
        <v>107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7"/>
    </row>
    <row r="79" spans="1:15" ht="18">
      <c r="A79" s="4" t="s">
        <v>108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</row>
    <row r="80" spans="1:15" ht="18">
      <c r="A80" s="4" t="s">
        <v>106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</row>
    <row r="81" spans="1:15" ht="16.5" customHeight="1">
      <c r="A81" s="4"/>
      <c r="B81" s="6"/>
      <c r="C81" s="6"/>
      <c r="D81" s="6"/>
      <c r="E81" s="6"/>
      <c r="F81" s="6" t="s">
        <v>109</v>
      </c>
      <c r="G81" s="6"/>
      <c r="H81" s="6"/>
      <c r="I81" s="6"/>
      <c r="J81" s="6"/>
      <c r="K81" s="6"/>
      <c r="L81" s="6"/>
      <c r="M81" s="6"/>
      <c r="N81" s="6"/>
      <c r="O81" s="7"/>
    </row>
    <row r="82" spans="1:15" ht="15" customHeight="1">
      <c r="A82" s="4"/>
      <c r="B82" s="6"/>
      <c r="C82" s="6"/>
      <c r="D82" s="6"/>
      <c r="E82" s="6"/>
      <c r="F82" s="6" t="s">
        <v>110</v>
      </c>
      <c r="G82" s="6"/>
      <c r="H82" s="6"/>
      <c r="I82" s="6"/>
      <c r="J82" s="6"/>
      <c r="K82" s="6"/>
      <c r="L82" s="6"/>
      <c r="M82" s="6"/>
      <c r="N82" s="6"/>
      <c r="O82" s="7"/>
    </row>
    <row r="83" spans="1:15" ht="15.75" customHeight="1">
      <c r="A83" s="4"/>
      <c r="B83" s="6"/>
      <c r="C83" s="6"/>
      <c r="D83" s="6"/>
      <c r="E83" s="6"/>
      <c r="F83" s="80" t="s">
        <v>111</v>
      </c>
      <c r="G83" s="14"/>
      <c r="H83" s="14"/>
      <c r="I83" s="14"/>
      <c r="J83" s="14"/>
      <c r="K83" s="14"/>
      <c r="L83" s="14"/>
      <c r="M83" s="14"/>
      <c r="N83" s="14"/>
      <c r="O83" s="7"/>
    </row>
    <row r="84" spans="1:15" ht="15.75" customHeight="1">
      <c r="A84" s="4"/>
      <c r="B84" s="6"/>
      <c r="C84" s="6"/>
      <c r="D84" s="6"/>
      <c r="E84" s="6"/>
      <c r="F84" s="81" t="s">
        <v>112</v>
      </c>
      <c r="G84" s="73"/>
      <c r="H84" s="73"/>
      <c r="I84" s="73"/>
      <c r="J84" s="73"/>
      <c r="K84" s="73"/>
      <c r="L84" s="73"/>
      <c r="M84" s="73"/>
      <c r="N84" s="73"/>
      <c r="O84" s="7"/>
    </row>
    <row r="85" spans="1:15" ht="16.5" customHeight="1">
      <c r="A85" s="4"/>
      <c r="B85" s="6"/>
      <c r="C85" s="6"/>
      <c r="D85" s="6"/>
      <c r="E85" s="6"/>
      <c r="F85" s="81" t="s">
        <v>113</v>
      </c>
      <c r="G85" s="73"/>
      <c r="H85" s="73"/>
      <c r="I85" s="73"/>
      <c r="J85" s="73"/>
      <c r="K85" s="73"/>
      <c r="L85" s="73"/>
      <c r="M85" s="73"/>
      <c r="N85" s="73"/>
      <c r="O85" s="7"/>
    </row>
    <row r="86" spans="1:15" ht="15.75" customHeight="1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</row>
    <row r="87" spans="1:15" ht="15" customHeight="1">
      <c r="A87" s="4"/>
      <c r="B87" s="6"/>
      <c r="C87" s="6"/>
      <c r="D87" s="6"/>
      <c r="E87" s="6"/>
      <c r="F87" s="6"/>
      <c r="G87" s="6" t="s">
        <v>91</v>
      </c>
      <c r="H87" s="6"/>
      <c r="I87" s="6"/>
      <c r="J87" s="6"/>
      <c r="K87" s="6"/>
      <c r="L87" s="6"/>
      <c r="M87" s="6"/>
      <c r="N87" s="6"/>
      <c r="O87" s="7"/>
    </row>
    <row r="88" spans="1:15" ht="18">
      <c r="A88" s="4"/>
      <c r="B88" s="6"/>
      <c r="C88" s="6"/>
      <c r="D88" s="6"/>
      <c r="E88" s="6"/>
      <c r="F88" s="6"/>
      <c r="G88" s="6" t="s">
        <v>107</v>
      </c>
      <c r="H88" s="6"/>
      <c r="I88" s="6"/>
      <c r="J88" s="6"/>
      <c r="K88" s="6"/>
      <c r="L88" s="6"/>
      <c r="M88" s="6"/>
      <c r="N88" s="6"/>
      <c r="O88" s="7"/>
    </row>
    <row r="89" spans="1:15" ht="18" thickBot="1">
      <c r="A89" s="4"/>
      <c r="B89" s="6"/>
      <c r="C89" s="6"/>
      <c r="D89" s="6"/>
      <c r="E89" s="6"/>
      <c r="F89" s="6"/>
      <c r="G89" s="6" t="s">
        <v>106</v>
      </c>
      <c r="H89" s="6"/>
      <c r="I89" s="6"/>
      <c r="J89" s="6"/>
      <c r="K89" s="6"/>
      <c r="L89" s="6"/>
      <c r="M89" s="6"/>
      <c r="N89" s="6"/>
      <c r="O89" s="7"/>
    </row>
    <row r="90" spans="1:15" ht="18">
      <c r="A90" s="82"/>
      <c r="B90" s="83"/>
      <c r="C90" s="83"/>
      <c r="D90" s="83"/>
      <c r="E90" s="83"/>
      <c r="F90" s="84" t="s">
        <v>114</v>
      </c>
      <c r="G90" s="84"/>
      <c r="H90" s="84"/>
      <c r="I90" s="83"/>
      <c r="J90" s="83"/>
      <c r="K90" s="83"/>
      <c r="L90" s="83"/>
      <c r="M90" s="83"/>
      <c r="N90" s="83"/>
      <c r="O90" s="85"/>
    </row>
    <row r="91" spans="1:15" ht="16.5" customHeight="1">
      <c r="A91" s="4" t="s">
        <v>115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7"/>
    </row>
    <row r="92" spans="1:15" ht="17.25" customHeight="1">
      <c r="A92" s="4" t="s">
        <v>116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7"/>
    </row>
    <row r="93" spans="1:15" ht="19.5" customHeight="1">
      <c r="A93" s="4" t="s">
        <v>117</v>
      </c>
      <c r="B93" s="6" t="s">
        <v>118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7"/>
    </row>
    <row r="94" spans="1:15" ht="35.25" customHeight="1">
      <c r="A94" s="4"/>
      <c r="B94" s="6"/>
      <c r="C94" s="6"/>
      <c r="D94" s="6" t="s">
        <v>119</v>
      </c>
      <c r="E94" s="6"/>
      <c r="F94" s="6"/>
      <c r="G94" s="6"/>
      <c r="H94" s="6"/>
      <c r="I94" s="6" t="s">
        <v>120</v>
      </c>
      <c r="J94" s="6"/>
      <c r="K94" s="6"/>
      <c r="L94" s="6"/>
      <c r="M94" s="6"/>
      <c r="N94" s="6"/>
      <c r="O94" s="7"/>
    </row>
    <row r="95" spans="1:15" ht="12" customHeight="1" thickBot="1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"/>
    </row>
    <row r="96" spans="1:15" ht="18">
      <c r="A96" s="82"/>
      <c r="B96" s="83"/>
      <c r="C96" s="83"/>
      <c r="D96" s="83"/>
      <c r="E96" s="83"/>
      <c r="F96" s="84" t="s">
        <v>121</v>
      </c>
      <c r="G96" s="83"/>
      <c r="H96" s="83"/>
      <c r="I96" s="83"/>
      <c r="J96" s="83"/>
      <c r="K96" s="83"/>
      <c r="L96" s="83"/>
      <c r="M96" s="83"/>
      <c r="N96" s="83"/>
      <c r="O96" s="85"/>
    </row>
    <row r="97" spans="1:15" ht="18">
      <c r="A97" s="4" t="s">
        <v>122</v>
      </c>
      <c r="B97" s="6"/>
      <c r="C97" s="6"/>
      <c r="D97" s="6"/>
      <c r="E97" s="6"/>
      <c r="F97" s="6"/>
      <c r="G97" s="6"/>
      <c r="H97" s="6" t="s">
        <v>123</v>
      </c>
      <c r="I97" s="6"/>
      <c r="J97" s="6"/>
      <c r="K97" s="6"/>
      <c r="L97" s="6"/>
      <c r="M97" s="6"/>
      <c r="N97" s="6"/>
      <c r="O97" s="7"/>
    </row>
    <row r="98" spans="1:15" ht="18" thickBot="1">
      <c r="A98" s="16" t="s">
        <v>124</v>
      </c>
      <c r="B98" s="17"/>
      <c r="C98" s="17"/>
      <c r="D98" s="17"/>
      <c r="E98" s="17"/>
      <c r="F98" s="17"/>
      <c r="G98" s="17"/>
      <c r="H98" s="17" t="s">
        <v>125</v>
      </c>
      <c r="I98" s="17"/>
      <c r="J98" s="17"/>
      <c r="K98" s="17"/>
      <c r="L98" s="17"/>
      <c r="M98" s="17"/>
      <c r="N98" s="17"/>
      <c r="O98" s="18"/>
    </row>
  </sheetData>
  <sheetProtection/>
  <mergeCells count="8">
    <mergeCell ref="E1:H1"/>
    <mergeCell ref="A5:I5"/>
    <mergeCell ref="A6:I6"/>
    <mergeCell ref="A7:I7"/>
    <mergeCell ref="A44:E45"/>
    <mergeCell ref="G53:O53"/>
    <mergeCell ref="B23:E23"/>
    <mergeCell ref="C28:E28"/>
  </mergeCells>
  <conditionalFormatting sqref="B25:E33">
    <cfRule type="cellIs" priority="1" dxfId="18" operator="equal" stopIfTrue="1">
      <formula>0</formula>
    </cfRule>
  </conditionalFormatting>
  <printOptions/>
  <pageMargins left="0.3937007874015748" right="0.15748031496062992" top="0.2362204724409449" bottom="0.31496062992125984" header="0.15748031496062992" footer="0.15748031496062992"/>
  <pageSetup horizontalDpi="600" verticalDpi="600" orientation="portrait" paperSize="9" r:id="rId1"/>
  <headerFooter>
    <oddFooter>&amp;L&amp;5&amp;Z&amp;F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46"/>
  <sheetViews>
    <sheetView zoomScalePageLayoutView="0" workbookViewId="0" topLeftCell="A28">
      <selection activeCell="C37" sqref="C37"/>
    </sheetView>
  </sheetViews>
  <sheetFormatPr defaultColWidth="9.140625" defaultRowHeight="15"/>
  <cols>
    <col min="1" max="1" width="9.421875" style="1" customWidth="1"/>
    <col min="2" max="2" width="9.57421875" style="1" customWidth="1"/>
    <col min="3" max="3" width="9.140625" style="1" customWidth="1"/>
    <col min="4" max="4" width="9.421875" style="1" customWidth="1"/>
    <col min="5" max="6" width="9.140625" style="1" customWidth="1"/>
    <col min="7" max="8" width="8.140625" style="1" customWidth="1"/>
    <col min="9" max="9" width="8.00390625" style="1" customWidth="1"/>
    <col min="10" max="10" width="9.140625" style="1" customWidth="1"/>
    <col min="11" max="11" width="8.421875" style="1" customWidth="1"/>
    <col min="12" max="16384" width="9.140625" style="1" customWidth="1"/>
  </cols>
  <sheetData>
    <row r="1" spans="1:11" ht="18">
      <c r="A1" s="119"/>
      <c r="B1" s="91"/>
      <c r="C1" s="91"/>
      <c r="D1" s="91"/>
      <c r="E1" s="91"/>
      <c r="F1" s="91"/>
      <c r="G1" s="91"/>
      <c r="H1" s="91"/>
      <c r="I1" s="91"/>
      <c r="J1" s="91"/>
      <c r="K1" s="120"/>
    </row>
    <row r="2" spans="1:11" ht="18">
      <c r="A2" s="93"/>
      <c r="B2" s="95"/>
      <c r="C2" s="95"/>
      <c r="D2" s="95"/>
      <c r="E2" s="95"/>
      <c r="F2" s="95"/>
      <c r="G2" s="95"/>
      <c r="H2" s="95"/>
      <c r="I2" s="95"/>
      <c r="J2" s="95"/>
      <c r="K2" s="121"/>
    </row>
    <row r="3" spans="1:11" ht="18">
      <c r="A3" s="93"/>
      <c r="B3" s="95"/>
      <c r="C3" s="95"/>
      <c r="D3" s="95"/>
      <c r="E3" s="95"/>
      <c r="F3" s="95"/>
      <c r="G3" s="95"/>
      <c r="H3" s="95"/>
      <c r="I3" s="95"/>
      <c r="J3" s="95"/>
      <c r="K3" s="121"/>
    </row>
    <row r="4" spans="1:11" ht="7.5" customHeight="1">
      <c r="A4" s="93"/>
      <c r="B4" s="95"/>
      <c r="C4" s="95"/>
      <c r="D4" s="95"/>
      <c r="E4" s="95"/>
      <c r="F4" s="95"/>
      <c r="G4" s="95"/>
      <c r="H4" s="95"/>
      <c r="I4" s="95"/>
      <c r="J4" s="95"/>
      <c r="K4" s="121"/>
    </row>
    <row r="5" spans="1:11" ht="18">
      <c r="A5" s="93"/>
      <c r="B5" s="95"/>
      <c r="C5" s="95"/>
      <c r="D5" s="95"/>
      <c r="E5" s="95"/>
      <c r="F5" s="95"/>
      <c r="G5" s="95"/>
      <c r="H5" s="95"/>
      <c r="I5" s="95"/>
      <c r="J5" s="95"/>
      <c r="K5" s="121"/>
    </row>
    <row r="6" spans="1:11" ht="18">
      <c r="A6" s="122" t="s">
        <v>138</v>
      </c>
      <c r="B6" s="123"/>
      <c r="C6" s="124"/>
      <c r="D6" s="95"/>
      <c r="E6" s="95"/>
      <c r="F6" s="95"/>
      <c r="G6" s="94" t="s">
        <v>139</v>
      </c>
      <c r="H6" s="95"/>
      <c r="I6" s="94"/>
      <c r="J6" s="95"/>
      <c r="K6" s="121"/>
    </row>
    <row r="7" spans="1:11" ht="18">
      <c r="A7" s="93"/>
      <c r="B7" s="95"/>
      <c r="C7" s="95"/>
      <c r="D7" s="95"/>
      <c r="E7" s="95"/>
      <c r="F7" s="95"/>
      <c r="G7" s="94" t="s">
        <v>133</v>
      </c>
      <c r="H7" s="95"/>
      <c r="I7" s="94"/>
      <c r="J7" s="95"/>
      <c r="K7" s="121"/>
    </row>
    <row r="8" spans="1:11" ht="18">
      <c r="A8" s="93"/>
      <c r="B8" s="95"/>
      <c r="C8" s="95"/>
      <c r="D8" s="95"/>
      <c r="E8" s="95"/>
      <c r="F8" s="95"/>
      <c r="G8" s="94" t="s">
        <v>134</v>
      </c>
      <c r="H8" s="95"/>
      <c r="I8" s="94"/>
      <c r="J8" s="95"/>
      <c r="K8" s="121"/>
    </row>
    <row r="9" spans="1:20" ht="18">
      <c r="A9" s="96"/>
      <c r="B9" s="94"/>
      <c r="C9" s="94"/>
      <c r="D9" s="94"/>
      <c r="E9" s="94"/>
      <c r="F9" s="94"/>
      <c r="G9" s="94"/>
      <c r="H9" s="94"/>
      <c r="I9" s="94"/>
      <c r="J9" s="95"/>
      <c r="K9" s="121"/>
      <c r="Q9" s="31"/>
      <c r="R9" s="56"/>
      <c r="S9" s="56"/>
      <c r="T9" s="56"/>
    </row>
    <row r="10" spans="1:20" ht="18">
      <c r="A10" s="96"/>
      <c r="B10" s="462" t="s">
        <v>202</v>
      </c>
      <c r="C10" s="462"/>
      <c r="D10" s="462"/>
      <c r="E10" s="462"/>
      <c r="F10" s="462"/>
      <c r="G10" s="462"/>
      <c r="H10" s="462"/>
      <c r="I10" s="462"/>
      <c r="J10" s="462"/>
      <c r="K10" s="463"/>
      <c r="Q10" s="31"/>
      <c r="R10" s="56"/>
      <c r="S10" s="56"/>
      <c r="T10" s="56"/>
    </row>
    <row r="11" spans="1:20" ht="18">
      <c r="A11" s="464" t="s">
        <v>212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6"/>
      <c r="Q11" s="31"/>
      <c r="R11" s="56"/>
      <c r="S11" s="56"/>
      <c r="T11" s="56"/>
    </row>
    <row r="12" spans="1:20" ht="18">
      <c r="A12" s="96" t="s">
        <v>140</v>
      </c>
      <c r="B12" s="94" t="s">
        <v>203</v>
      </c>
      <c r="C12" s="138"/>
      <c r="D12" s="138"/>
      <c r="F12" s="94"/>
      <c r="G12" s="94"/>
      <c r="H12" s="94"/>
      <c r="I12" s="94"/>
      <c r="J12" s="95"/>
      <c r="K12" s="121"/>
      <c r="Q12" s="31"/>
      <c r="R12" s="56"/>
      <c r="S12" s="56"/>
      <c r="T12" s="56"/>
    </row>
    <row r="13" spans="1:20" ht="7.5" customHeight="1">
      <c r="A13" s="96"/>
      <c r="B13" s="94"/>
      <c r="C13" s="94"/>
      <c r="D13" s="94"/>
      <c r="E13" s="94"/>
      <c r="F13" s="94"/>
      <c r="G13" s="94"/>
      <c r="H13" s="94"/>
      <c r="I13" s="94"/>
      <c r="J13" s="95"/>
      <c r="K13" s="121"/>
      <c r="S13" s="56"/>
      <c r="T13" s="56"/>
    </row>
    <row r="14" spans="1:20" ht="21" customHeight="1">
      <c r="A14" s="471" t="s">
        <v>144</v>
      </c>
      <c r="B14" s="472"/>
      <c r="C14" s="125">
        <f>'05 GTR 62 -C  '!B25</f>
        <v>2202</v>
      </c>
      <c r="D14" s="117" t="str">
        <f>'05 GTR 62 -C  '!C25</f>
        <v>;FDFgI lX1F6 </v>
      </c>
      <c r="E14" s="117"/>
      <c r="F14" s="117"/>
      <c r="G14" s="95"/>
      <c r="H14" s="95"/>
      <c r="I14" s="95"/>
      <c r="J14" s="95"/>
      <c r="K14" s="121"/>
      <c r="Q14" s="31"/>
      <c r="R14" s="56"/>
      <c r="S14" s="56"/>
      <c r="T14" s="56"/>
    </row>
    <row r="15" spans="1:18" ht="18" customHeight="1">
      <c r="A15" s="471"/>
      <c r="B15" s="472"/>
      <c r="C15" s="125" t="str">
        <f>'05 GTR 62 -C  '!B26</f>
        <v>      0 2</v>
      </c>
      <c r="D15" s="117" t="str">
        <f>'05 GTR 62 -C  '!C26</f>
        <v>DFwIlDS lX1F6  </v>
      </c>
      <c r="E15" s="117"/>
      <c r="F15" s="117"/>
      <c r="G15" s="95"/>
      <c r="H15" s="95"/>
      <c r="I15" s="95"/>
      <c r="J15" s="95"/>
      <c r="K15" s="121"/>
      <c r="Q15" s="58"/>
      <c r="R15" s="56"/>
    </row>
    <row r="16" spans="1:18" ht="17.25" customHeight="1">
      <c r="A16" s="471"/>
      <c r="B16" s="472"/>
      <c r="C16" s="125">
        <f>'05 GTR 62 -C  '!B27</f>
        <v>110</v>
      </c>
      <c r="D16" s="117" t="str">
        <f>'05 GTR 62 -C  '!C27</f>
        <v>lAG ;ZSFZL DFwIlDS </v>
      </c>
      <c r="E16" s="117"/>
      <c r="F16" s="117"/>
      <c r="G16" s="95"/>
      <c r="H16" s="95"/>
      <c r="I16" s="95"/>
      <c r="J16" s="95"/>
      <c r="K16" s="121"/>
      <c r="Q16" s="59"/>
      <c r="R16" s="56"/>
    </row>
    <row r="17" spans="1:18" ht="17.25" customHeight="1">
      <c r="A17" s="471"/>
      <c r="B17" s="472"/>
      <c r="C17" s="125"/>
      <c r="D17" s="117" t="str">
        <f>'05 GTR 62 -C  '!C28</f>
        <v>XF/FVMG[ ;CFI</v>
      </c>
      <c r="E17" s="117"/>
      <c r="F17" s="117"/>
      <c r="G17" s="95"/>
      <c r="H17" s="95"/>
      <c r="I17" s="95"/>
      <c r="J17" s="95"/>
      <c r="K17" s="121"/>
      <c r="Q17" s="59"/>
      <c r="R17" s="56"/>
    </row>
    <row r="18" spans="1:11" ht="18" customHeight="1">
      <c r="A18" s="471"/>
      <c r="B18" s="472"/>
      <c r="C18" s="125" t="str">
        <f>'05 GTR 62 -C  '!B29</f>
        <v>0 5 </v>
      </c>
      <c r="D18" s="117" t="str">
        <f>'05 GTR 62 -C  '!C29</f>
        <v>X{P ;J,TMGL HMUJF.</v>
      </c>
      <c r="E18" s="117"/>
      <c r="F18" s="117"/>
      <c r="G18" s="95"/>
      <c r="H18" s="95"/>
      <c r="I18" s="95"/>
      <c r="J18" s="95"/>
      <c r="K18" s="121"/>
    </row>
    <row r="19" spans="1:11" ht="18" customHeight="1">
      <c r="A19" s="471"/>
      <c r="B19" s="472"/>
      <c r="C19" s="125">
        <f>'05 GTR 62 -C  '!B30</f>
        <v>0</v>
      </c>
      <c r="D19" s="117" t="str">
        <f>'05 GTR 62 -C  '!C30</f>
        <v>lGEFJ VG]NFG</v>
      </c>
      <c r="E19" s="117"/>
      <c r="F19" s="117"/>
      <c r="G19" s="95"/>
      <c r="H19" s="95"/>
      <c r="I19" s="95"/>
      <c r="J19" s="95"/>
      <c r="K19" s="121"/>
    </row>
    <row r="20" spans="1:11" ht="18" customHeight="1">
      <c r="A20" s="471"/>
      <c r="B20" s="472"/>
      <c r="C20" s="125">
        <f>'05 GTR 62 -C  '!B31</f>
        <v>9</v>
      </c>
      <c r="D20" s="117" t="str">
        <f>'05 GTR 62 -C  '!C31</f>
        <v>;CFIS VG]NFG OF/F</v>
      </c>
      <c r="E20" s="117"/>
      <c r="F20" s="117"/>
      <c r="G20" s="95"/>
      <c r="H20" s="95"/>
      <c r="I20" s="95"/>
      <c r="J20" s="95"/>
      <c r="K20" s="121"/>
    </row>
    <row r="21" spans="1:11" ht="18" customHeight="1">
      <c r="A21" s="471"/>
      <c r="B21" s="472"/>
      <c r="C21" s="125">
        <f>'05 GTR 62 -C  '!B32</f>
        <v>0</v>
      </c>
      <c r="D21" s="117" t="str">
        <f>'05 GTR 62 -C  '!C32</f>
        <v>;CFIS </v>
      </c>
      <c r="E21" s="117"/>
      <c r="F21" s="117"/>
      <c r="G21" s="95"/>
      <c r="H21" s="95"/>
      <c r="I21" s="95"/>
      <c r="J21" s="95"/>
      <c r="K21" s="121"/>
    </row>
    <row r="22" spans="1:11" ht="18" customHeight="1">
      <c r="A22" s="471"/>
      <c r="B22" s="472"/>
      <c r="C22" s="126" t="str">
        <f>'05 GTR 62 -C  '!B33</f>
        <v>       U</v>
      </c>
      <c r="D22" s="117" t="str">
        <f>'05 GTR 62 -C  '!C33</f>
        <v>VgJI[</v>
      </c>
      <c r="E22" s="117"/>
      <c r="F22" s="117"/>
      <c r="G22" s="95"/>
      <c r="H22" s="95"/>
      <c r="I22" s="95"/>
      <c r="J22" s="95"/>
      <c r="K22" s="121"/>
    </row>
    <row r="23" spans="1:11" ht="18.75" customHeight="1">
      <c r="A23" s="96"/>
      <c r="B23" s="307"/>
      <c r="C23" s="220" t="str">
        <f>IF('05 GTR 62 -C  '!T21=1,'05 GTR 62 -C  '!T34,'05 GTR 62 -C  '!Z34)</f>
        <v>2202-02-110-05-3</v>
      </c>
      <c r="D23" s="307"/>
      <c r="E23" s="307"/>
      <c r="F23" s="94"/>
      <c r="G23" s="95"/>
      <c r="H23" s="95"/>
      <c r="I23" s="95"/>
      <c r="J23" s="95"/>
      <c r="K23" s="121"/>
    </row>
    <row r="24" spans="1:11" ht="7.5" customHeight="1">
      <c r="A24" s="93"/>
      <c r="B24" s="95"/>
      <c r="C24" s="95"/>
      <c r="D24" s="95"/>
      <c r="E24" s="95"/>
      <c r="F24" s="95"/>
      <c r="G24" s="95"/>
      <c r="H24" s="95"/>
      <c r="I24" s="95"/>
      <c r="J24" s="95"/>
      <c r="K24" s="121"/>
    </row>
    <row r="25" spans="1:11" ht="18.75" customHeight="1">
      <c r="A25" s="96" t="s">
        <v>126</v>
      </c>
      <c r="B25" s="127">
        <f>DATA!C1</f>
        <v>0</v>
      </c>
      <c r="C25" s="127"/>
      <c r="D25" s="127"/>
      <c r="E25" s="127"/>
      <c r="F25" s="94"/>
      <c r="G25" s="95"/>
      <c r="H25" s="95"/>
      <c r="I25" s="95"/>
      <c r="J25" s="95"/>
      <c r="K25" s="121"/>
    </row>
    <row r="26" spans="1:11" ht="18" customHeight="1">
      <c r="A26" s="93"/>
      <c r="B26" s="128">
        <f>DATA!C2</f>
        <v>0</v>
      </c>
      <c r="C26" s="128"/>
      <c r="D26" s="128"/>
      <c r="E26" s="128"/>
      <c r="F26" s="94"/>
      <c r="G26" s="95"/>
      <c r="H26" s="95"/>
      <c r="I26" s="95"/>
      <c r="J26" s="95"/>
      <c r="K26" s="121"/>
    </row>
    <row r="27" spans="1:11" ht="18" customHeight="1">
      <c r="A27" s="93"/>
      <c r="B27" s="129"/>
      <c r="C27" s="129"/>
      <c r="D27" s="129"/>
      <c r="E27" s="129"/>
      <c r="F27" s="95"/>
      <c r="G27" s="95"/>
      <c r="H27" s="95"/>
      <c r="I27" s="95"/>
      <c r="J27" s="95"/>
      <c r="K27" s="121"/>
    </row>
    <row r="28" spans="1:11" ht="7.5" customHeight="1">
      <c r="A28" s="93"/>
      <c r="B28" s="95"/>
      <c r="C28" s="95"/>
      <c r="D28" s="95"/>
      <c r="E28" s="95"/>
      <c r="F28" s="95"/>
      <c r="G28" s="95"/>
      <c r="H28" s="95"/>
      <c r="I28" s="95"/>
      <c r="J28" s="95"/>
      <c r="K28" s="121"/>
    </row>
    <row r="29" spans="1:11" ht="18">
      <c r="A29" s="96" t="s">
        <v>1</v>
      </c>
      <c r="B29" s="94"/>
      <c r="C29" s="117" t="str">
        <f>DATA!G6&amp;"4"&amp;DATA!H6</f>
        <v>4</v>
      </c>
      <c r="D29" s="94"/>
      <c r="E29" s="94"/>
      <c r="F29" s="94"/>
      <c r="G29" s="95"/>
      <c r="H29" s="95"/>
      <c r="I29" s="95"/>
      <c r="J29" s="95"/>
      <c r="K29" s="121"/>
    </row>
    <row r="30" spans="1:11" ht="7.5" customHeight="1">
      <c r="A30" s="93"/>
      <c r="B30" s="95"/>
      <c r="C30" s="95"/>
      <c r="D30" s="95"/>
      <c r="E30" s="95"/>
      <c r="F30" s="95"/>
      <c r="G30" s="95"/>
      <c r="H30" s="95"/>
      <c r="I30" s="95"/>
      <c r="J30" s="95"/>
      <c r="K30" s="121"/>
    </row>
    <row r="31" spans="1:11" ht="18">
      <c r="A31" s="130" t="s">
        <v>145</v>
      </c>
      <c r="B31" s="95"/>
      <c r="C31" s="95"/>
      <c r="D31" s="95"/>
      <c r="E31" s="95"/>
      <c r="F31" s="95"/>
      <c r="G31" s="95"/>
      <c r="H31" s="95"/>
      <c r="I31" s="95"/>
      <c r="J31" s="95"/>
      <c r="K31" s="121"/>
    </row>
    <row r="32" spans="1:11" ht="7.5" customHeight="1">
      <c r="A32" s="93"/>
      <c r="B32" s="95"/>
      <c r="C32" s="95" t="s">
        <v>7</v>
      </c>
      <c r="D32" s="95"/>
      <c r="E32" s="95"/>
      <c r="F32" s="95"/>
      <c r="G32" s="95"/>
      <c r="H32" s="95"/>
      <c r="I32" s="95"/>
      <c r="J32" s="95"/>
      <c r="K32" s="121"/>
    </row>
    <row r="33" spans="1:11" ht="18">
      <c r="A33" s="96" t="s">
        <v>146</v>
      </c>
      <c r="B33" s="95"/>
      <c r="C33" s="467">
        <f>'05 GTR 62 -C  '!O45</f>
        <v>0</v>
      </c>
      <c r="D33" s="467"/>
      <c r="E33" s="95"/>
      <c r="F33" s="95"/>
      <c r="G33" s="95"/>
      <c r="H33" s="95"/>
      <c r="I33" s="95"/>
      <c r="J33" s="95"/>
      <c r="K33" s="121"/>
    </row>
    <row r="34" spans="1:11" ht="18">
      <c r="A34" s="96" t="s">
        <v>147</v>
      </c>
      <c r="B34" s="95"/>
      <c r="C34" s="467">
        <f>DATA!B44</f>
        <v>0</v>
      </c>
      <c r="D34" s="468"/>
      <c r="E34" s="95"/>
      <c r="F34" s="95"/>
      <c r="G34" s="95"/>
      <c r="H34" s="95"/>
      <c r="I34" s="95"/>
      <c r="J34" s="95"/>
      <c r="K34" s="121"/>
    </row>
    <row r="35" spans="1:11" ht="18">
      <c r="A35" s="96" t="s">
        <v>148</v>
      </c>
      <c r="B35" s="95"/>
      <c r="C35" s="467">
        <f>C33-C34</f>
        <v>0</v>
      </c>
      <c r="D35" s="468"/>
      <c r="E35" s="95"/>
      <c r="F35" s="95"/>
      <c r="G35" s="95"/>
      <c r="H35" s="95"/>
      <c r="I35" s="95"/>
      <c r="J35" s="95"/>
      <c r="K35" s="121"/>
    </row>
    <row r="36" spans="1:11" ht="41.25" customHeight="1">
      <c r="A36" s="96" t="s">
        <v>149</v>
      </c>
      <c r="B36" s="95"/>
      <c r="C36" s="469" t="e">
        <f>'05 GTR 62 -C  '!A44</f>
        <v>#NAME?</v>
      </c>
      <c r="D36" s="469"/>
      <c r="E36" s="469"/>
      <c r="F36" s="469"/>
      <c r="G36" s="469"/>
      <c r="H36" s="469"/>
      <c r="I36" s="469"/>
      <c r="J36" s="469"/>
      <c r="K36" s="470"/>
    </row>
    <row r="37" spans="1:11" ht="7.5" customHeight="1">
      <c r="A37" s="96"/>
      <c r="B37" s="95"/>
      <c r="C37" s="131"/>
      <c r="D37" s="95"/>
      <c r="E37" s="95"/>
      <c r="F37" s="95"/>
      <c r="G37" s="95"/>
      <c r="H37" s="95"/>
      <c r="I37" s="95"/>
      <c r="J37" s="95"/>
      <c r="K37" s="121"/>
    </row>
    <row r="38" spans="1:11" ht="18">
      <c r="A38" s="96"/>
      <c r="B38" s="95"/>
      <c r="C38" s="131"/>
      <c r="D38" s="95"/>
      <c r="E38" s="95"/>
      <c r="F38" s="95"/>
      <c r="G38" s="95"/>
      <c r="H38" s="95"/>
      <c r="I38" s="95"/>
      <c r="J38" s="95"/>
      <c r="K38" s="121"/>
    </row>
    <row r="39" spans="1:11" ht="18">
      <c r="A39" s="96"/>
      <c r="B39" s="95"/>
      <c r="C39" s="131"/>
      <c r="D39" s="95"/>
      <c r="E39" s="95"/>
      <c r="F39" s="95"/>
      <c r="G39" s="95"/>
      <c r="H39" s="95"/>
      <c r="I39" s="95"/>
      <c r="J39" s="95"/>
      <c r="K39" s="121"/>
    </row>
    <row r="40" spans="1:11" ht="18">
      <c r="A40" s="93"/>
      <c r="B40" s="95"/>
      <c r="C40" s="95"/>
      <c r="D40" s="95"/>
      <c r="E40" s="95"/>
      <c r="F40" s="95"/>
      <c r="G40" s="461" t="s">
        <v>135</v>
      </c>
      <c r="H40" s="461"/>
      <c r="I40" s="461"/>
      <c r="J40" s="95"/>
      <c r="K40" s="121"/>
    </row>
    <row r="41" spans="1:11" ht="18" customHeight="1">
      <c r="A41" s="93"/>
      <c r="B41" s="95"/>
      <c r="C41" s="95"/>
      <c r="D41" s="95"/>
      <c r="E41" s="95"/>
      <c r="F41" s="95"/>
      <c r="G41" s="461" t="s">
        <v>150</v>
      </c>
      <c r="H41" s="461"/>
      <c r="I41" s="461"/>
      <c r="J41" s="95"/>
      <c r="K41" s="121"/>
    </row>
    <row r="42" spans="1:11" ht="18" customHeight="1">
      <c r="A42" s="93"/>
      <c r="B42" s="95"/>
      <c r="C42" s="95"/>
      <c r="D42" s="95"/>
      <c r="E42" s="95"/>
      <c r="F42" s="95"/>
      <c r="G42" s="115"/>
      <c r="H42" s="115"/>
      <c r="I42" s="115"/>
      <c r="J42" s="95"/>
      <c r="K42" s="121"/>
    </row>
    <row r="43" spans="1:11" ht="18">
      <c r="A43" s="130" t="s">
        <v>151</v>
      </c>
      <c r="B43" s="95"/>
      <c r="C43" s="95"/>
      <c r="D43" s="95"/>
      <c r="E43" s="95"/>
      <c r="F43" s="95"/>
      <c r="G43" s="95"/>
      <c r="H43" s="95"/>
      <c r="I43" s="95"/>
      <c r="J43" s="95"/>
      <c r="K43" s="121"/>
    </row>
    <row r="44" spans="1:11" ht="18">
      <c r="A44" s="132" t="s">
        <v>188</v>
      </c>
      <c r="B44" s="94" t="str">
        <f>'03 BANK PATRAK'!B8</f>
        <v>  </v>
      </c>
      <c r="C44" s="95"/>
      <c r="D44" s="95"/>
      <c r="E44" s="95"/>
      <c r="F44" s="95"/>
      <c r="G44" s="95"/>
      <c r="H44" s="95"/>
      <c r="I44" s="95"/>
      <c r="J44" s="95"/>
      <c r="K44" s="121"/>
    </row>
    <row r="45" spans="1:11" ht="18">
      <c r="A45" s="133" t="s">
        <v>213</v>
      </c>
      <c r="B45" s="95"/>
      <c r="C45" s="95"/>
      <c r="D45" s="95"/>
      <c r="E45" s="95"/>
      <c r="F45" s="95"/>
      <c r="G45" s="95"/>
      <c r="H45" s="95"/>
      <c r="I45" s="95"/>
      <c r="J45" s="95"/>
      <c r="K45" s="121"/>
    </row>
    <row r="46" spans="1:11" ht="18.75" thickBot="1">
      <c r="A46" s="134" t="s">
        <v>214</v>
      </c>
      <c r="B46" s="135"/>
      <c r="C46" s="135"/>
      <c r="D46" s="136"/>
      <c r="E46" s="136"/>
      <c r="F46" s="136"/>
      <c r="G46" s="136"/>
      <c r="H46" s="136"/>
      <c r="I46" s="136"/>
      <c r="J46" s="136"/>
      <c r="K46" s="137"/>
    </row>
  </sheetData>
  <sheetProtection/>
  <mergeCells count="9">
    <mergeCell ref="G40:I40"/>
    <mergeCell ref="G41:I41"/>
    <mergeCell ref="B10:K10"/>
    <mergeCell ref="A11:K11"/>
    <mergeCell ref="C33:D33"/>
    <mergeCell ref="C34:D34"/>
    <mergeCell ref="C35:D35"/>
    <mergeCell ref="C36:K36"/>
    <mergeCell ref="A14:B22"/>
  </mergeCells>
  <conditionalFormatting sqref="C14:F22">
    <cfRule type="cellIs" priority="1" dxfId="18" operator="equal" stopIfTrue="1">
      <formula>0</formula>
    </cfRule>
  </conditionalFormatting>
  <printOptions/>
  <pageMargins left="0.37" right="0.17" top="0.25" bottom="0.19" header="0.3" footer="0.1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7">
      <selection activeCell="E17" sqref="E17:I17"/>
    </sheetView>
  </sheetViews>
  <sheetFormatPr defaultColWidth="9.00390625" defaultRowHeight="15"/>
  <cols>
    <col min="1" max="1" width="12.140625" style="108" customWidth="1"/>
    <col min="2" max="3" width="9.00390625" style="108" customWidth="1"/>
    <col min="4" max="4" width="10.140625" style="108" customWidth="1"/>
    <col min="5" max="5" width="10.8515625" style="108" customWidth="1"/>
    <col min="6" max="8" width="9.00390625" style="108" customWidth="1"/>
    <col min="9" max="9" width="19.7109375" style="108" customWidth="1"/>
    <col min="10" max="16384" width="9.00390625" style="108" customWidth="1"/>
  </cols>
  <sheetData>
    <row r="1" ht="26.25">
      <c r="A1" s="156" t="s">
        <v>131</v>
      </c>
    </row>
    <row r="2" ht="6" customHeight="1"/>
    <row r="3" spans="1:7" ht="18">
      <c r="A3" s="109" t="s">
        <v>173</v>
      </c>
      <c r="B3" s="110"/>
      <c r="G3" s="108" t="s">
        <v>132</v>
      </c>
    </row>
    <row r="4" ht="18">
      <c r="G4" s="108" t="s">
        <v>133</v>
      </c>
    </row>
    <row r="5" spans="7:8" ht="18">
      <c r="G5" s="108" t="s">
        <v>174</v>
      </c>
      <c r="H5" s="108" t="s">
        <v>175</v>
      </c>
    </row>
    <row r="7" ht="18">
      <c r="A7" s="108" t="s">
        <v>176</v>
      </c>
    </row>
    <row r="8" ht="18">
      <c r="A8" s="108" t="s">
        <v>177</v>
      </c>
    </row>
    <row r="11" spans="1:9" ht="24" customHeight="1" thickBot="1">
      <c r="A11" s="118" t="s">
        <v>178</v>
      </c>
      <c r="B11" s="478">
        <f>DATA!G6</f>
        <v>0</v>
      </c>
      <c r="C11" s="478"/>
      <c r="D11" s="478"/>
      <c r="E11" s="478"/>
      <c r="F11" s="478"/>
      <c r="G11" s="478"/>
      <c r="H11" s="478"/>
      <c r="I11" s="478"/>
    </row>
    <row r="12" spans="1:9" ht="24" customHeight="1" thickBot="1">
      <c r="A12" s="111" t="s">
        <v>179</v>
      </c>
      <c r="B12" s="479">
        <f>DATA!H6</f>
        <v>0</v>
      </c>
      <c r="C12" s="479"/>
      <c r="D12" s="479"/>
      <c r="E12" s="479"/>
      <c r="F12" s="479"/>
      <c r="G12" s="479"/>
      <c r="H12" s="479"/>
      <c r="I12" s="479"/>
    </row>
    <row r="13" spans="1:9" ht="24" customHeight="1" thickBot="1">
      <c r="A13" s="118" t="s">
        <v>201</v>
      </c>
      <c r="B13" s="480" t="str">
        <f>DATA!C1&amp;"  "&amp;DATA!C2</f>
        <v>  </v>
      </c>
      <c r="C13" s="480"/>
      <c r="D13" s="480"/>
      <c r="E13" s="480"/>
      <c r="F13" s="480"/>
      <c r="G13" s="480"/>
      <c r="H13" s="480"/>
      <c r="I13" s="480"/>
    </row>
    <row r="15" ht="18">
      <c r="A15" s="108" t="s">
        <v>180</v>
      </c>
    </row>
    <row r="17" spans="1:9" ht="39.75" customHeight="1" thickBot="1">
      <c r="A17" s="118" t="s">
        <v>187</v>
      </c>
      <c r="B17" s="474">
        <f>'05 GTR 62 -C  '!O45</f>
        <v>0</v>
      </c>
      <c r="C17" s="474"/>
      <c r="D17" s="108" t="s">
        <v>165</v>
      </c>
      <c r="E17" s="476" t="e">
        <f>'05 GTR 62 -C  '!A44</f>
        <v>#NAME?</v>
      </c>
      <c r="F17" s="476"/>
      <c r="G17" s="476"/>
      <c r="H17" s="476"/>
      <c r="I17" s="476"/>
    </row>
    <row r="19" spans="1:9" ht="18.75" thickBot="1">
      <c r="A19" s="111" t="s">
        <v>181</v>
      </c>
      <c r="B19" s="475"/>
      <c r="C19" s="475"/>
      <c r="D19" s="111" t="s">
        <v>175</v>
      </c>
      <c r="E19" s="475"/>
      <c r="F19" s="475"/>
      <c r="G19" s="112" t="s">
        <v>182</v>
      </c>
      <c r="H19" s="475"/>
      <c r="I19" s="475"/>
    </row>
    <row r="21" spans="1:9" ht="18">
      <c r="A21" s="477" t="s">
        <v>211</v>
      </c>
      <c r="B21" s="477"/>
      <c r="C21" s="477"/>
      <c r="D21" s="477"/>
      <c r="E21" s="477"/>
      <c r="F21" s="477"/>
      <c r="G21" s="477"/>
      <c r="H21" s="477"/>
      <c r="I21" s="477"/>
    </row>
    <row r="25" spans="7:9" ht="18">
      <c r="G25" s="473" t="s">
        <v>183</v>
      </c>
      <c r="H25" s="473"/>
      <c r="I25" s="473"/>
    </row>
    <row r="29" spans="7:9" ht="18">
      <c r="G29" s="473" t="s">
        <v>133</v>
      </c>
      <c r="H29" s="473"/>
      <c r="I29" s="473"/>
    </row>
    <row r="30" spans="7:9" ht="18">
      <c r="G30" s="473" t="s">
        <v>174</v>
      </c>
      <c r="H30" s="473"/>
      <c r="I30" s="473"/>
    </row>
    <row r="31" spans="7:9" ht="18">
      <c r="G31" s="112"/>
      <c r="H31" s="112"/>
      <c r="I31" s="112"/>
    </row>
    <row r="32" spans="1:9" ht="18">
      <c r="A32" s="108" t="s">
        <v>136</v>
      </c>
      <c r="G32" s="112"/>
      <c r="H32" s="112"/>
      <c r="I32" s="112"/>
    </row>
    <row r="33" spans="1:9" ht="18">
      <c r="A33" s="108" t="s">
        <v>184</v>
      </c>
      <c r="B33" s="108">
        <f>DATA!C1</f>
        <v>0</v>
      </c>
      <c r="G33" s="112"/>
      <c r="H33" s="112"/>
      <c r="I33" s="112"/>
    </row>
    <row r="34" spans="2:9" ht="18">
      <c r="B34" s="108">
        <f>DATA!C2</f>
        <v>0</v>
      </c>
      <c r="G34" s="112"/>
      <c r="H34" s="112"/>
      <c r="I34" s="112"/>
    </row>
    <row r="35" spans="7:9" ht="18">
      <c r="G35" s="112"/>
      <c r="H35" s="112"/>
      <c r="I35" s="112"/>
    </row>
    <row r="36" ht="18">
      <c r="A36" s="108" t="s">
        <v>137</v>
      </c>
    </row>
  </sheetData>
  <sheetProtection/>
  <mergeCells count="12">
    <mergeCell ref="B11:I11"/>
    <mergeCell ref="B12:I12"/>
    <mergeCell ref="B13:I13"/>
    <mergeCell ref="G25:I25"/>
    <mergeCell ref="G29:I29"/>
    <mergeCell ref="G30:I30"/>
    <mergeCell ref="B17:C17"/>
    <mergeCell ref="B19:C19"/>
    <mergeCell ref="E19:F19"/>
    <mergeCell ref="H19:I19"/>
    <mergeCell ref="E17:I17"/>
    <mergeCell ref="A21:I21"/>
  </mergeCells>
  <printOptions/>
  <pageMargins left="0.37" right="0.12" top="0.34" bottom="0.81" header="0.16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zoomScalePageLayoutView="0" workbookViewId="0" topLeftCell="A16">
      <selection activeCell="B8" sqref="B8:G8"/>
    </sheetView>
  </sheetViews>
  <sheetFormatPr defaultColWidth="9.00390625" defaultRowHeight="15"/>
  <cols>
    <col min="1" max="1" width="6.57421875" style="98" customWidth="1"/>
    <col min="2" max="2" width="13.7109375" style="98" customWidth="1"/>
    <col min="3" max="3" width="10.28125" style="98" customWidth="1"/>
    <col min="4" max="4" width="7.7109375" style="98" customWidth="1"/>
    <col min="5" max="5" width="8.421875" style="98" customWidth="1"/>
    <col min="6" max="6" width="7.140625" style="98" customWidth="1"/>
    <col min="7" max="7" width="6.421875" style="98" customWidth="1"/>
    <col min="8" max="8" width="12.140625" style="98" customWidth="1"/>
    <col min="9" max="9" width="10.421875" style="98" customWidth="1"/>
    <col min="10" max="10" width="14.7109375" style="98" customWidth="1"/>
    <col min="11" max="11" width="9.57421875" style="98" customWidth="1"/>
    <col min="12" max="13" width="9.00390625" style="98" customWidth="1"/>
    <col min="14" max="14" width="22.57421875" style="98" bestFit="1" customWidth="1"/>
    <col min="15" max="16384" width="9.00390625" style="98" customWidth="1"/>
  </cols>
  <sheetData>
    <row r="1" spans="1:10" ht="25.5" customHeight="1">
      <c r="A1" s="499"/>
      <c r="B1" s="499"/>
      <c r="C1" s="499"/>
      <c r="D1" s="499"/>
      <c r="E1" s="499"/>
      <c r="F1" s="499"/>
      <c r="G1" s="499"/>
      <c r="H1" s="499"/>
      <c r="I1" s="499"/>
      <c r="J1" s="499"/>
    </row>
    <row r="2" spans="1:10" ht="25.5" customHeigh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21.75" customHeight="1">
      <c r="A3" s="500"/>
      <c r="B3" s="500"/>
      <c r="C3" s="500"/>
      <c r="D3" s="500"/>
      <c r="E3" s="500"/>
      <c r="F3" s="500"/>
      <c r="G3" s="500"/>
      <c r="H3" s="500"/>
      <c r="I3" s="500"/>
      <c r="J3" s="500"/>
    </row>
    <row r="4" spans="1:10" ht="2.25" customHeight="1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3.5" customHeight="1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s="100" customFormat="1" ht="18" customHeight="1">
      <c r="A6" s="481" t="s">
        <v>200</v>
      </c>
      <c r="B6" s="481"/>
      <c r="C6" s="481"/>
      <c r="D6" s="481"/>
      <c r="E6" s="501"/>
      <c r="F6" s="501"/>
      <c r="G6" s="101" t="s">
        <v>162</v>
      </c>
      <c r="H6" s="501"/>
      <c r="I6" s="501"/>
      <c r="J6" s="102" t="s">
        <v>163</v>
      </c>
    </row>
    <row r="7" spans="1:10" s="100" customFormat="1" ht="38.25" customHeight="1">
      <c r="A7" s="118" t="s">
        <v>164</v>
      </c>
      <c r="B7" s="151">
        <f>DATA!Q12</f>
        <v>0</v>
      </c>
      <c r="C7" s="108" t="s">
        <v>165</v>
      </c>
      <c r="D7" s="502" t="e">
        <f>'05 GTR 62 -C  '!A44</f>
        <v>#NAME?</v>
      </c>
      <c r="E7" s="502"/>
      <c r="F7" s="502"/>
      <c r="G7" s="502"/>
      <c r="H7" s="502"/>
      <c r="I7" s="502"/>
      <c r="J7" s="502"/>
    </row>
    <row r="8" spans="1:10" s="100" customFormat="1" ht="18">
      <c r="A8" s="100" t="s">
        <v>166</v>
      </c>
      <c r="B8" s="496" t="str">
        <f>DATA!C1&amp;"  "&amp;DATA!C2</f>
        <v>  </v>
      </c>
      <c r="C8" s="496"/>
      <c r="D8" s="496"/>
      <c r="E8" s="496"/>
      <c r="F8" s="496"/>
      <c r="G8" s="496"/>
      <c r="H8" s="100" t="s">
        <v>253</v>
      </c>
      <c r="I8" s="497">
        <f>DATA!G6</f>
        <v>0</v>
      </c>
      <c r="J8" s="497"/>
    </row>
    <row r="9" spans="1:4" s="100" customFormat="1" ht="18">
      <c r="A9" s="498">
        <f>DATA!H6</f>
        <v>0</v>
      </c>
      <c r="B9" s="498"/>
      <c r="C9" s="498"/>
      <c r="D9" s="100" t="s">
        <v>167</v>
      </c>
    </row>
    <row r="10" spans="1:3" s="100" customFormat="1" ht="18">
      <c r="A10" s="190"/>
      <c r="B10" s="190"/>
      <c r="C10" s="190"/>
    </row>
    <row r="11" spans="1:10" s="100" customFormat="1" ht="18">
      <c r="A11" s="103" t="s">
        <v>127</v>
      </c>
      <c r="B11" s="482" t="s">
        <v>168</v>
      </c>
      <c r="C11" s="482"/>
      <c r="D11" s="482"/>
      <c r="E11" s="482" t="s">
        <v>169</v>
      </c>
      <c r="F11" s="482"/>
      <c r="G11" s="482"/>
      <c r="H11" s="482" t="s">
        <v>2</v>
      </c>
      <c r="I11" s="482"/>
      <c r="J11" s="104" t="s">
        <v>128</v>
      </c>
    </row>
    <row r="12" spans="1:14" s="108" customFormat="1" ht="24.75" customHeight="1">
      <c r="A12" s="186">
        <f aca="true" t="shared" si="0" ref="A12:A17">L12</f>
        <v>1</v>
      </c>
      <c r="B12" s="491">
        <f>IF(A12=0,0,VLOOKUP(A12,DATA!$A$6:$Q$11,2,0))</f>
        <v>0</v>
      </c>
      <c r="C12" s="492"/>
      <c r="D12" s="493"/>
      <c r="E12" s="495">
        <f>IF(A12=0,0,VLOOKUP(A12,DATA!$A$6:$Q$11,16,0))</f>
        <v>0</v>
      </c>
      <c r="F12" s="495"/>
      <c r="G12" s="495"/>
      <c r="H12" s="486">
        <f>IF(DATA!A6=0,0,DATA!Q6)</f>
        <v>0</v>
      </c>
      <c r="I12" s="486"/>
      <c r="J12" s="187"/>
      <c r="L12" s="188">
        <f>IF(DATA!A6=1,1,0)</f>
        <v>1</v>
      </c>
      <c r="N12" s="189"/>
    </row>
    <row r="13" spans="1:12" s="108" customFormat="1" ht="24.75" customHeight="1">
      <c r="A13" s="186">
        <f t="shared" si="0"/>
        <v>2</v>
      </c>
      <c r="B13" s="491">
        <f>IF(A13=0,0,VLOOKUP(A13,DATA!$A$6:$Q$11,2,0))</f>
        <v>0</v>
      </c>
      <c r="C13" s="492"/>
      <c r="D13" s="493"/>
      <c r="E13" s="495">
        <f>IF(A13=0,0,VLOOKUP(A13,DATA!$A$6:$Q$11,16,0))</f>
        <v>0</v>
      </c>
      <c r="F13" s="495"/>
      <c r="G13" s="495"/>
      <c r="H13" s="486">
        <f>IF(DATA!A7=0,0,DATA!Q7)</f>
        <v>0</v>
      </c>
      <c r="I13" s="486"/>
      <c r="J13" s="187"/>
      <c r="L13" s="188">
        <f>IF(DATA!A7=2,2,0)</f>
        <v>2</v>
      </c>
    </row>
    <row r="14" spans="1:12" s="108" customFormat="1" ht="24.75" customHeight="1">
      <c r="A14" s="186">
        <f t="shared" si="0"/>
        <v>0</v>
      </c>
      <c r="B14" s="491">
        <f>IF(A14=0,0,VLOOKUP(A14,DATA!$A$6:$Q$11,2,0))</f>
        <v>0</v>
      </c>
      <c r="C14" s="492"/>
      <c r="D14" s="493"/>
      <c r="E14" s="494">
        <f>IF(A14=0,0,VLOOKUP(A14,DATA!$A$6:$Q$11,15,0))</f>
        <v>0</v>
      </c>
      <c r="F14" s="494"/>
      <c r="G14" s="494"/>
      <c r="H14" s="486">
        <f>IF(A14=0,0,VLOOKUP(A14,DATA!$A$6:$Q$11,16,0))</f>
        <v>0</v>
      </c>
      <c r="I14" s="486"/>
      <c r="J14" s="187"/>
      <c r="L14" s="188">
        <f>IF(DATA!A8=3,3,0)</f>
        <v>0</v>
      </c>
    </row>
    <row r="15" spans="1:12" s="108" customFormat="1" ht="24.75" customHeight="1">
      <c r="A15" s="186">
        <f t="shared" si="0"/>
        <v>0</v>
      </c>
      <c r="B15" s="491">
        <f>IF(A15=0,0,VLOOKUP(A15,DATA!$A$6:$Q$11,2,0))</f>
        <v>0</v>
      </c>
      <c r="C15" s="492"/>
      <c r="D15" s="493"/>
      <c r="E15" s="494">
        <f>IF(A15=0,0,VLOOKUP(A15,DATA!$A$6:$Q$11,15,0))</f>
        <v>0</v>
      </c>
      <c r="F15" s="494"/>
      <c r="G15" s="494"/>
      <c r="H15" s="486">
        <f>IF(A15=0,0,VLOOKUP(A15,DATA!$A$6:$Q$11,16,0))</f>
        <v>0</v>
      </c>
      <c r="I15" s="486"/>
      <c r="J15" s="187"/>
      <c r="L15" s="188">
        <f>IF(DATA!A9=4,4,0)</f>
        <v>0</v>
      </c>
    </row>
    <row r="16" spans="1:12" s="108" customFormat="1" ht="24.75" customHeight="1">
      <c r="A16" s="186">
        <f t="shared" si="0"/>
        <v>0</v>
      </c>
      <c r="B16" s="491">
        <f>IF(A16=0,0,VLOOKUP(A16,DATA!$A$6:$Q$11,2,0))</f>
        <v>0</v>
      </c>
      <c r="C16" s="492"/>
      <c r="D16" s="493"/>
      <c r="E16" s="494">
        <f>IF(A16=0,0,VLOOKUP(A16,DATA!$A$6:$Q$11,15,0))</f>
        <v>0</v>
      </c>
      <c r="F16" s="494"/>
      <c r="G16" s="494"/>
      <c r="H16" s="486">
        <f>IF(A16=0,0,VLOOKUP(A16,DATA!$A$6:$Q$11,16,0))</f>
        <v>0</v>
      </c>
      <c r="I16" s="486"/>
      <c r="J16" s="187"/>
      <c r="L16" s="188">
        <f>IF(DATA!A10=5,5,0)</f>
        <v>0</v>
      </c>
    </row>
    <row r="17" spans="1:12" s="108" customFormat="1" ht="24.75" customHeight="1">
      <c r="A17" s="186">
        <f t="shared" si="0"/>
        <v>0</v>
      </c>
      <c r="B17" s="491">
        <f>IF(A17=0,0,VLOOKUP(A17,DATA!$A$6:$Q$11,2,0))</f>
        <v>0</v>
      </c>
      <c r="C17" s="492"/>
      <c r="D17" s="493"/>
      <c r="E17" s="494">
        <f>IF(A17=0,0,VLOOKUP(A17,DATA!$A$6:$Q$11,15,0))</f>
        <v>0</v>
      </c>
      <c r="F17" s="494"/>
      <c r="G17" s="494"/>
      <c r="H17" s="486">
        <f>IF(A17=0,0,VLOOKUP(A17,DATA!$A$6:$Q$11,16,0))</f>
        <v>0</v>
      </c>
      <c r="I17" s="486"/>
      <c r="J17" s="187"/>
      <c r="L17" s="188">
        <f>IF(DATA!A11=6,6,0)</f>
        <v>0</v>
      </c>
    </row>
    <row r="18" spans="1:10" s="100" customFormat="1" ht="21" customHeight="1">
      <c r="A18" s="185"/>
      <c r="B18" s="488"/>
      <c r="C18" s="489"/>
      <c r="D18" s="490"/>
      <c r="E18" s="488"/>
      <c r="F18" s="489"/>
      <c r="G18" s="490"/>
      <c r="H18" s="488"/>
      <c r="I18" s="490"/>
      <c r="J18" s="103"/>
    </row>
    <row r="19" spans="1:10" s="100" customFormat="1" ht="21" customHeight="1">
      <c r="A19" s="185"/>
      <c r="B19" s="488"/>
      <c r="C19" s="489"/>
      <c r="D19" s="490"/>
      <c r="E19" s="488"/>
      <c r="F19" s="489"/>
      <c r="G19" s="490"/>
      <c r="H19" s="488"/>
      <c r="I19" s="490"/>
      <c r="J19" s="103"/>
    </row>
    <row r="20" spans="1:10" s="100" customFormat="1" ht="21" customHeight="1">
      <c r="A20" s="185"/>
      <c r="B20" s="488"/>
      <c r="C20" s="489"/>
      <c r="D20" s="490"/>
      <c r="E20" s="488"/>
      <c r="F20" s="489"/>
      <c r="G20" s="490"/>
      <c r="H20" s="488"/>
      <c r="I20" s="490"/>
      <c r="J20" s="103"/>
    </row>
    <row r="21" spans="1:10" s="100" customFormat="1" ht="21" customHeight="1">
      <c r="A21" s="185"/>
      <c r="B21" s="488"/>
      <c r="C21" s="489"/>
      <c r="D21" s="490"/>
      <c r="E21" s="488"/>
      <c r="F21" s="489"/>
      <c r="G21" s="490"/>
      <c r="H21" s="488"/>
      <c r="I21" s="490"/>
      <c r="J21" s="103"/>
    </row>
    <row r="22" spans="1:10" s="100" customFormat="1" ht="21" customHeight="1">
      <c r="A22" s="185"/>
      <c r="B22" s="488"/>
      <c r="C22" s="489"/>
      <c r="D22" s="490"/>
      <c r="E22" s="488"/>
      <c r="F22" s="489"/>
      <c r="G22" s="490"/>
      <c r="H22" s="488"/>
      <c r="I22" s="490"/>
      <c r="J22" s="103"/>
    </row>
    <row r="23" spans="1:10" s="100" customFormat="1" ht="21" customHeight="1">
      <c r="A23" s="103"/>
      <c r="B23" s="482"/>
      <c r="C23" s="482"/>
      <c r="D23" s="482"/>
      <c r="E23" s="482"/>
      <c r="F23" s="482"/>
      <c r="G23" s="482"/>
      <c r="H23" s="482"/>
      <c r="I23" s="482"/>
      <c r="J23" s="103"/>
    </row>
    <row r="24" spans="1:10" s="100" customFormat="1" ht="21" customHeight="1">
      <c r="A24" s="103"/>
      <c r="B24" s="482"/>
      <c r="C24" s="482"/>
      <c r="D24" s="482"/>
      <c r="E24" s="482"/>
      <c r="F24" s="482"/>
      <c r="G24" s="482"/>
      <c r="H24" s="482"/>
      <c r="I24" s="482"/>
      <c r="J24" s="103"/>
    </row>
    <row r="25" spans="1:10" s="100" customFormat="1" ht="21" customHeight="1">
      <c r="A25" s="483" t="s">
        <v>129</v>
      </c>
      <c r="B25" s="484"/>
      <c r="C25" s="484"/>
      <c r="D25" s="484"/>
      <c r="E25" s="484"/>
      <c r="F25" s="484"/>
      <c r="G25" s="485"/>
      <c r="H25" s="486">
        <f>SUM(H12:I24)</f>
        <v>0</v>
      </c>
      <c r="I25" s="486"/>
      <c r="J25" s="103"/>
    </row>
    <row r="26" spans="1:10" s="100" customFormat="1" ht="21" customHeight="1">
      <c r="A26" s="105"/>
      <c r="B26" s="105"/>
      <c r="C26" s="105"/>
      <c r="D26" s="105"/>
      <c r="E26" s="105"/>
      <c r="F26" s="105"/>
      <c r="G26" s="105"/>
      <c r="H26" s="106"/>
      <c r="I26" s="106"/>
      <c r="J26" s="101"/>
    </row>
    <row r="27" s="100" customFormat="1" ht="18"/>
    <row r="28" s="100" customFormat="1" ht="18"/>
    <row r="29" s="100" customFormat="1" ht="6.75" customHeight="1"/>
    <row r="30" spans="1:10" s="100" customFormat="1" ht="56.25" customHeight="1">
      <c r="A30" s="487" t="s">
        <v>210</v>
      </c>
      <c r="B30" s="487"/>
      <c r="C30" s="487"/>
      <c r="D30" s="487"/>
      <c r="E30" s="487"/>
      <c r="F30" s="487"/>
      <c r="G30" s="487"/>
      <c r="H30" s="487"/>
      <c r="I30" s="487"/>
      <c r="J30" s="487"/>
    </row>
    <row r="31" spans="1:10" s="100" customFormat="1" ht="24.75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0" s="100" customFormat="1" ht="18">
      <c r="A32" s="481"/>
      <c r="B32" s="481"/>
      <c r="C32" s="481"/>
      <c r="D32" s="481"/>
      <c r="E32" s="481"/>
      <c r="F32" s="481"/>
      <c r="G32" s="481"/>
      <c r="H32" s="481"/>
      <c r="I32" s="481"/>
      <c r="J32" s="481"/>
    </row>
    <row r="33" s="100" customFormat="1" ht="18"/>
    <row r="34" spans="1:7" s="100" customFormat="1" ht="18">
      <c r="A34" s="100" t="s">
        <v>153</v>
      </c>
      <c r="B34" s="107">
        <f ca="1">TODAY()</f>
        <v>43852</v>
      </c>
      <c r="G34" s="100" t="s">
        <v>170</v>
      </c>
    </row>
    <row r="35" s="100" customFormat="1" ht="18"/>
    <row r="36" spans="1:7" s="100" customFormat="1" ht="18">
      <c r="A36" s="100" t="s">
        <v>171</v>
      </c>
      <c r="B36" s="100" t="s">
        <v>224</v>
      </c>
      <c r="G36" s="100" t="s">
        <v>172</v>
      </c>
    </row>
    <row r="37" s="100" customFormat="1" ht="18"/>
    <row r="38" s="100" customFormat="1" ht="18"/>
    <row r="39" s="100" customFormat="1" ht="18"/>
  </sheetData>
  <sheetProtection/>
  <mergeCells count="55">
    <mergeCell ref="A1:J1"/>
    <mergeCell ref="A3:J3"/>
    <mergeCell ref="E6:F6"/>
    <mergeCell ref="H6:I6"/>
    <mergeCell ref="A6:D6"/>
    <mergeCell ref="D7:J7"/>
    <mergeCell ref="B8:G8"/>
    <mergeCell ref="B11:D11"/>
    <mergeCell ref="E11:G11"/>
    <mergeCell ref="H11:I11"/>
    <mergeCell ref="B12:D12"/>
    <mergeCell ref="E12:G12"/>
    <mergeCell ref="H12:I12"/>
    <mergeCell ref="I8:J8"/>
    <mergeCell ref="A9:C9"/>
    <mergeCell ref="B13:D13"/>
    <mergeCell ref="E13:G13"/>
    <mergeCell ref="H13:I13"/>
    <mergeCell ref="B14:D14"/>
    <mergeCell ref="H14:I14"/>
    <mergeCell ref="B15:D15"/>
    <mergeCell ref="H15:I15"/>
    <mergeCell ref="E14:G14"/>
    <mergeCell ref="E15:G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1:D21"/>
    <mergeCell ref="E21:G21"/>
    <mergeCell ref="H21:I21"/>
    <mergeCell ref="B23:D23"/>
    <mergeCell ref="E23:G23"/>
    <mergeCell ref="H23:I23"/>
    <mergeCell ref="B22:D22"/>
    <mergeCell ref="E22:G22"/>
    <mergeCell ref="H22:I22"/>
    <mergeCell ref="A32:J32"/>
    <mergeCell ref="B24:D24"/>
    <mergeCell ref="E24:G24"/>
    <mergeCell ref="H24:I24"/>
    <mergeCell ref="A25:G25"/>
    <mergeCell ref="H25:I25"/>
    <mergeCell ref="A30:J30"/>
  </mergeCells>
  <conditionalFormatting sqref="H25:I25 A12:L17">
    <cfRule type="cellIs" priority="2" dxfId="18" operator="equal" stopIfTrue="1">
      <formula>0</formula>
    </cfRule>
  </conditionalFormatting>
  <printOptions/>
  <pageMargins left="0.38" right="0.12" top="0.29" bottom="0.23" header="0.21" footer="0.17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87"/>
  <sheetViews>
    <sheetView zoomScalePageLayoutView="0" workbookViewId="0" topLeftCell="A1">
      <selection activeCell="H5" sqref="H5:J5"/>
    </sheetView>
  </sheetViews>
  <sheetFormatPr defaultColWidth="9.140625" defaultRowHeight="15"/>
  <cols>
    <col min="1" max="1" width="5.7109375" style="0" customWidth="1"/>
    <col min="2" max="5" width="5.28125" style="0" customWidth="1"/>
    <col min="6" max="6" width="6.7109375" style="0" customWidth="1"/>
    <col min="7" max="8" width="5.28125" style="0" customWidth="1"/>
    <col min="9" max="9" width="4.140625" style="0" customWidth="1"/>
    <col min="10" max="17" width="5.28125" style="0" customWidth="1"/>
    <col min="18" max="18" width="4.28125" style="0" customWidth="1"/>
  </cols>
  <sheetData>
    <row r="1" spans="1:18" ht="15" thickTop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</row>
    <row r="2" spans="1:18" ht="14.25">
      <c r="A2" s="224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225"/>
    </row>
    <row r="3" spans="1:18" ht="14.25">
      <c r="A3" s="224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225"/>
    </row>
    <row r="4" spans="1:18" s="228" customFormat="1" ht="18.75" customHeight="1">
      <c r="A4" s="226" t="s">
        <v>254</v>
      </c>
      <c r="B4" s="227"/>
      <c r="C4" s="513">
        <v>27</v>
      </c>
      <c r="D4" s="513"/>
      <c r="E4" s="227"/>
      <c r="F4" s="227"/>
      <c r="G4" s="227"/>
      <c r="H4" s="227"/>
      <c r="I4" s="227"/>
      <c r="K4" s="227"/>
      <c r="L4" s="227"/>
      <c r="M4" s="227"/>
      <c r="N4" s="514" t="s">
        <v>255</v>
      </c>
      <c r="O4" s="514"/>
      <c r="P4" s="514"/>
      <c r="Q4" s="514"/>
      <c r="R4" s="515"/>
    </row>
    <row r="5" spans="1:18" s="228" customFormat="1" ht="33.75" customHeight="1">
      <c r="A5" s="229" t="s">
        <v>256</v>
      </c>
      <c r="B5" s="227"/>
      <c r="C5" s="227"/>
      <c r="D5" s="227"/>
      <c r="E5" s="227"/>
      <c r="F5" s="227"/>
      <c r="G5" s="227"/>
      <c r="H5" s="516">
        <v>43831</v>
      </c>
      <c r="I5" s="516"/>
      <c r="J5" s="516"/>
      <c r="K5" s="511" t="s">
        <v>467</v>
      </c>
      <c r="L5" s="511"/>
      <c r="M5" s="511"/>
      <c r="N5" s="511"/>
      <c r="O5" s="511"/>
      <c r="P5" s="511"/>
      <c r="Q5" s="511"/>
      <c r="R5" s="512"/>
    </row>
    <row r="6" spans="1:18" s="228" customFormat="1" ht="18.75" customHeight="1">
      <c r="A6" s="505" t="s">
        <v>257</v>
      </c>
      <c r="B6" s="506"/>
      <c r="C6" s="230" t="s">
        <v>258</v>
      </c>
      <c r="D6" s="227"/>
      <c r="E6" s="227"/>
      <c r="F6" s="227"/>
      <c r="G6" s="231" t="str">
        <f>DATA!C1&amp;"4"&amp;DATA!C2</f>
        <v>4</v>
      </c>
      <c r="H6" s="232"/>
      <c r="I6" s="232"/>
      <c r="J6" s="232"/>
      <c r="K6" s="232"/>
      <c r="L6" s="232"/>
      <c r="M6" s="232"/>
      <c r="N6" s="232"/>
      <c r="O6" s="232"/>
      <c r="P6" s="231"/>
      <c r="Q6" s="227"/>
      <c r="R6" s="233"/>
    </row>
    <row r="7" spans="1:18" s="228" customFormat="1" ht="15.75" customHeight="1" thickBot="1">
      <c r="A7" s="505" t="s">
        <v>259</v>
      </c>
      <c r="B7" s="506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33"/>
    </row>
    <row r="8" spans="1:18" s="228" customFormat="1" ht="18.75" customHeight="1">
      <c r="A8" s="234"/>
      <c r="B8" s="235">
        <v>9</v>
      </c>
      <c r="C8" s="235">
        <v>10</v>
      </c>
      <c r="D8" s="235">
        <v>11</v>
      </c>
      <c r="E8" s="235">
        <v>11</v>
      </c>
      <c r="F8" s="235">
        <v>12</v>
      </c>
      <c r="G8" s="235">
        <v>12</v>
      </c>
      <c r="H8" s="236" t="s">
        <v>260</v>
      </c>
      <c r="I8" s="525" t="s">
        <v>261</v>
      </c>
      <c r="J8" s="507" t="s">
        <v>235</v>
      </c>
      <c r="K8" s="507" t="s">
        <v>262</v>
      </c>
      <c r="L8" s="507" t="s">
        <v>263</v>
      </c>
      <c r="M8" s="507" t="s">
        <v>264</v>
      </c>
      <c r="N8" s="507" t="s">
        <v>241</v>
      </c>
      <c r="O8" s="507" t="s">
        <v>265</v>
      </c>
      <c r="P8" s="517" t="s">
        <v>266</v>
      </c>
      <c r="Q8" s="517" t="s">
        <v>267</v>
      </c>
      <c r="R8" s="520" t="s">
        <v>260</v>
      </c>
    </row>
    <row r="9" spans="1:18" s="228" customFormat="1" ht="14.25">
      <c r="A9" s="237" t="s">
        <v>268</v>
      </c>
      <c r="B9" s="238"/>
      <c r="C9" s="238"/>
      <c r="D9" s="239" t="s">
        <v>269</v>
      </c>
      <c r="E9" s="239" t="s">
        <v>270</v>
      </c>
      <c r="F9" s="239" t="s">
        <v>269</v>
      </c>
      <c r="G9" s="239" t="s">
        <v>270</v>
      </c>
      <c r="H9" s="238"/>
      <c r="I9" s="526"/>
      <c r="J9" s="508"/>
      <c r="K9" s="508"/>
      <c r="L9" s="508"/>
      <c r="M9" s="508"/>
      <c r="N9" s="508"/>
      <c r="O9" s="508"/>
      <c r="P9" s="518"/>
      <c r="Q9" s="518"/>
      <c r="R9" s="521"/>
    </row>
    <row r="10" spans="1:18" s="228" customFormat="1" ht="18" customHeight="1">
      <c r="A10" s="237" t="s">
        <v>271</v>
      </c>
      <c r="B10" s="240"/>
      <c r="C10" s="240"/>
      <c r="D10" s="240"/>
      <c r="E10" s="240"/>
      <c r="F10" s="240"/>
      <c r="G10" s="240"/>
      <c r="H10" s="240">
        <f>SUM(B10:G10)</f>
        <v>0</v>
      </c>
      <c r="I10" s="526"/>
      <c r="J10" s="509"/>
      <c r="K10" s="509"/>
      <c r="L10" s="509"/>
      <c r="M10" s="509"/>
      <c r="N10" s="509"/>
      <c r="O10" s="509"/>
      <c r="P10" s="519"/>
      <c r="Q10" s="519"/>
      <c r="R10" s="522"/>
    </row>
    <row r="11" spans="1:18" s="228" customFormat="1" ht="27" customHeight="1" thickBot="1">
      <c r="A11" s="241" t="s">
        <v>272</v>
      </c>
      <c r="B11" s="242"/>
      <c r="C11" s="242"/>
      <c r="D11" s="242"/>
      <c r="E11" s="242"/>
      <c r="F11" s="242"/>
      <c r="G11" s="242"/>
      <c r="H11" s="242">
        <f>SUM(B11:G11)</f>
        <v>0</v>
      </c>
      <c r="I11" s="527"/>
      <c r="J11" s="242"/>
      <c r="K11" s="242"/>
      <c r="L11" s="242"/>
      <c r="M11" s="242"/>
      <c r="N11" s="242"/>
      <c r="O11" s="242"/>
      <c r="P11" s="242"/>
      <c r="Q11" s="242"/>
      <c r="R11" s="243">
        <f>SUM(J11:Q11)</f>
        <v>0</v>
      </c>
    </row>
    <row r="12" spans="1:18" s="228" customFormat="1" ht="5.25" customHeight="1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6"/>
    </row>
    <row r="13" spans="1:18" s="228" customFormat="1" ht="18.75" customHeight="1">
      <c r="A13" s="247" t="s">
        <v>273</v>
      </c>
      <c r="B13" s="248" t="s">
        <v>274</v>
      </c>
      <c r="C13" s="227"/>
      <c r="D13" s="227"/>
      <c r="E13" s="510"/>
      <c r="F13" s="510"/>
      <c r="G13" s="510"/>
      <c r="H13" s="510"/>
      <c r="I13" s="510"/>
      <c r="J13" s="510"/>
      <c r="K13" s="510"/>
      <c r="L13" s="248" t="s">
        <v>275</v>
      </c>
      <c r="M13" s="248" t="s">
        <v>276</v>
      </c>
      <c r="N13" s="227"/>
      <c r="O13" s="227"/>
      <c r="P13" s="523"/>
      <c r="Q13" s="523"/>
      <c r="R13" s="524"/>
    </row>
    <row r="14" spans="1:18" s="228" customFormat="1" ht="18.75" customHeight="1">
      <c r="A14" s="247" t="s">
        <v>277</v>
      </c>
      <c r="B14" s="248" t="s">
        <v>278</v>
      </c>
      <c r="C14" s="227"/>
      <c r="D14" s="227"/>
      <c r="E14" s="227"/>
      <c r="F14" s="528"/>
      <c r="G14" s="528"/>
      <c r="H14" s="528"/>
      <c r="I14" s="248" t="s">
        <v>279</v>
      </c>
      <c r="J14" s="227"/>
      <c r="K14" s="227"/>
      <c r="L14" s="529"/>
      <c r="M14" s="529"/>
      <c r="N14" s="529"/>
      <c r="O14" s="529"/>
      <c r="P14" s="529"/>
      <c r="Q14" s="529"/>
      <c r="R14" s="530"/>
    </row>
    <row r="15" spans="1:18" s="228" customFormat="1" ht="18.75" customHeight="1">
      <c r="A15" s="247" t="s">
        <v>280</v>
      </c>
      <c r="B15" s="248" t="s">
        <v>281</v>
      </c>
      <c r="C15" s="227"/>
      <c r="D15" s="227"/>
      <c r="E15" s="227"/>
      <c r="F15" s="227"/>
      <c r="G15" s="531"/>
      <c r="H15" s="531"/>
      <c r="I15" s="531"/>
      <c r="J15" s="227"/>
      <c r="K15" s="249" t="s">
        <v>282</v>
      </c>
      <c r="L15" s="248" t="s">
        <v>283</v>
      </c>
      <c r="M15" s="227"/>
      <c r="N15" s="227"/>
      <c r="O15" s="227"/>
      <c r="P15" s="531"/>
      <c r="Q15" s="531"/>
      <c r="R15" s="532"/>
    </row>
    <row r="16" spans="1:18" s="228" customFormat="1" ht="18.75" customHeight="1">
      <c r="A16" s="247" t="s">
        <v>284</v>
      </c>
      <c r="B16" s="248" t="s">
        <v>285</v>
      </c>
      <c r="C16" s="227"/>
      <c r="D16" s="227"/>
      <c r="E16" s="227"/>
      <c r="F16" s="227"/>
      <c r="G16" s="531"/>
      <c r="H16" s="531"/>
      <c r="I16" s="531"/>
      <c r="J16" s="227"/>
      <c r="K16" s="227"/>
      <c r="L16" s="227"/>
      <c r="M16" s="227"/>
      <c r="N16" s="227"/>
      <c r="O16" s="227"/>
      <c r="P16" s="227"/>
      <c r="Q16" s="227"/>
      <c r="R16" s="233"/>
    </row>
    <row r="17" spans="1:18" s="228" customFormat="1" ht="2.25" customHeight="1" thickBot="1">
      <c r="A17" s="250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33"/>
    </row>
    <row r="18" spans="1:18" s="228" customFormat="1" ht="15.75" customHeight="1" thickBot="1">
      <c r="A18" s="533" t="s">
        <v>286</v>
      </c>
      <c r="B18" s="534"/>
      <c r="C18" s="534"/>
      <c r="D18" s="534"/>
      <c r="E18" s="534"/>
      <c r="F18" s="534"/>
      <c r="G18" s="535"/>
      <c r="H18" s="535"/>
      <c r="I18" s="535"/>
      <c r="J18" s="535"/>
      <c r="K18" s="535"/>
      <c r="L18" s="535"/>
      <c r="M18" s="535"/>
      <c r="N18" s="535"/>
      <c r="O18" s="535"/>
      <c r="P18" s="534" t="s">
        <v>129</v>
      </c>
      <c r="Q18" s="534"/>
      <c r="R18" s="536"/>
    </row>
    <row r="19" spans="1:18" s="228" customFormat="1" ht="18">
      <c r="A19" s="251"/>
      <c r="B19" s="537"/>
      <c r="C19" s="537"/>
      <c r="D19" s="537"/>
      <c r="E19" s="537"/>
      <c r="F19" s="537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9"/>
    </row>
    <row r="20" spans="1:18" s="253" customFormat="1" ht="18" customHeight="1">
      <c r="A20" s="252" t="s">
        <v>433</v>
      </c>
      <c r="B20" s="540" t="s">
        <v>432</v>
      </c>
      <c r="C20" s="540"/>
      <c r="D20" s="540"/>
      <c r="E20" s="540"/>
      <c r="F20" s="540"/>
      <c r="G20" s="541"/>
      <c r="H20" s="542"/>
      <c r="I20" s="543"/>
      <c r="J20" s="541"/>
      <c r="K20" s="542"/>
      <c r="L20" s="543"/>
      <c r="M20" s="541"/>
      <c r="N20" s="542"/>
      <c r="O20" s="543"/>
      <c r="P20" s="541"/>
      <c r="Q20" s="542"/>
      <c r="R20" s="544"/>
    </row>
    <row r="21" spans="1:18" s="253" customFormat="1" ht="18" customHeight="1">
      <c r="A21" s="252" t="s">
        <v>376</v>
      </c>
      <c r="B21" s="540" t="s">
        <v>434</v>
      </c>
      <c r="C21" s="540"/>
      <c r="D21" s="540"/>
      <c r="E21" s="540"/>
      <c r="F21" s="540"/>
      <c r="G21" s="541"/>
      <c r="H21" s="542"/>
      <c r="I21" s="543"/>
      <c r="J21" s="541"/>
      <c r="K21" s="542"/>
      <c r="L21" s="543"/>
      <c r="M21" s="541"/>
      <c r="N21" s="542"/>
      <c r="O21" s="543"/>
      <c r="P21" s="541"/>
      <c r="Q21" s="542"/>
      <c r="R21" s="544"/>
    </row>
    <row r="22" spans="1:18" s="253" customFormat="1" ht="18" customHeight="1">
      <c r="A22" s="252" t="s">
        <v>377</v>
      </c>
      <c r="B22" s="545" t="s">
        <v>441</v>
      </c>
      <c r="C22" s="540"/>
      <c r="D22" s="540"/>
      <c r="E22" s="540"/>
      <c r="F22" s="540"/>
      <c r="G22" s="541"/>
      <c r="H22" s="542"/>
      <c r="I22" s="543"/>
      <c r="J22" s="541"/>
      <c r="K22" s="542"/>
      <c r="L22" s="543"/>
      <c r="M22" s="541"/>
      <c r="N22" s="542"/>
      <c r="O22" s="543"/>
      <c r="P22" s="541"/>
      <c r="Q22" s="542"/>
      <c r="R22" s="544"/>
    </row>
    <row r="23" spans="1:18" s="253" customFormat="1" ht="18" customHeight="1">
      <c r="A23" s="252" t="s">
        <v>378</v>
      </c>
      <c r="B23" s="545" t="s">
        <v>442</v>
      </c>
      <c r="C23" s="540"/>
      <c r="D23" s="540"/>
      <c r="E23" s="540"/>
      <c r="F23" s="540"/>
      <c r="G23" s="541"/>
      <c r="H23" s="542"/>
      <c r="I23" s="543"/>
      <c r="J23" s="541"/>
      <c r="K23" s="542"/>
      <c r="L23" s="543"/>
      <c r="M23" s="541"/>
      <c r="N23" s="542"/>
      <c r="O23" s="543"/>
      <c r="P23" s="546"/>
      <c r="Q23" s="547"/>
      <c r="R23" s="548"/>
    </row>
    <row r="24" spans="1:18" s="253" customFormat="1" ht="18" customHeight="1">
      <c r="A24" s="252" t="s">
        <v>435</v>
      </c>
      <c r="B24" s="545" t="s">
        <v>443</v>
      </c>
      <c r="C24" s="540"/>
      <c r="D24" s="540"/>
      <c r="E24" s="540"/>
      <c r="F24" s="540"/>
      <c r="G24" s="541"/>
      <c r="H24" s="542"/>
      <c r="I24" s="543"/>
      <c r="J24" s="541"/>
      <c r="K24" s="542"/>
      <c r="L24" s="543"/>
      <c r="M24" s="541"/>
      <c r="N24" s="542"/>
      <c r="O24" s="543"/>
      <c r="P24" s="541"/>
      <c r="Q24" s="542"/>
      <c r="R24" s="544"/>
    </row>
    <row r="25" spans="1:18" s="253" customFormat="1" ht="18" customHeight="1">
      <c r="A25" s="252" t="s">
        <v>436</v>
      </c>
      <c r="B25" s="545" t="s">
        <v>445</v>
      </c>
      <c r="C25" s="540"/>
      <c r="D25" s="540"/>
      <c r="E25" s="540"/>
      <c r="F25" s="540"/>
      <c r="G25" s="541"/>
      <c r="H25" s="542"/>
      <c r="I25" s="543"/>
      <c r="J25" s="541"/>
      <c r="K25" s="542"/>
      <c r="L25" s="543"/>
      <c r="M25" s="541"/>
      <c r="N25" s="542"/>
      <c r="O25" s="543"/>
      <c r="P25" s="541"/>
      <c r="Q25" s="542"/>
      <c r="R25" s="544"/>
    </row>
    <row r="26" spans="1:18" s="253" customFormat="1" ht="18" customHeight="1">
      <c r="A26" s="252" t="s">
        <v>437</v>
      </c>
      <c r="B26" s="540" t="s">
        <v>444</v>
      </c>
      <c r="C26" s="540"/>
      <c r="D26" s="540"/>
      <c r="E26" s="540"/>
      <c r="F26" s="540"/>
      <c r="G26" s="541"/>
      <c r="H26" s="542"/>
      <c r="I26" s="543"/>
      <c r="J26" s="541"/>
      <c r="K26" s="542"/>
      <c r="L26" s="543"/>
      <c r="M26" s="541"/>
      <c r="N26" s="542"/>
      <c r="O26" s="543"/>
      <c r="P26" s="549">
        <f>DATA!Q12</f>
        <v>0</v>
      </c>
      <c r="Q26" s="547"/>
      <c r="R26" s="548"/>
    </row>
    <row r="27" spans="1:18" s="253" customFormat="1" ht="18" customHeight="1">
      <c r="A27" s="252" t="s">
        <v>438</v>
      </c>
      <c r="B27" s="540" t="s">
        <v>440</v>
      </c>
      <c r="C27" s="540"/>
      <c r="D27" s="540"/>
      <c r="E27" s="540"/>
      <c r="F27" s="540"/>
      <c r="G27" s="541"/>
      <c r="H27" s="542"/>
      <c r="I27" s="543"/>
      <c r="J27" s="541"/>
      <c r="K27" s="542"/>
      <c r="L27" s="543"/>
      <c r="M27" s="541"/>
      <c r="N27" s="542"/>
      <c r="O27" s="543"/>
      <c r="P27" s="549"/>
      <c r="Q27" s="547"/>
      <c r="R27" s="548"/>
    </row>
    <row r="28" spans="1:18" s="253" customFormat="1" ht="18" customHeight="1">
      <c r="A28" s="252" t="s">
        <v>439</v>
      </c>
      <c r="B28" s="550"/>
      <c r="C28" s="550"/>
      <c r="D28" s="550"/>
      <c r="E28" s="550"/>
      <c r="F28" s="550"/>
      <c r="G28" s="541"/>
      <c r="H28" s="542"/>
      <c r="I28" s="543"/>
      <c r="J28" s="541"/>
      <c r="K28" s="542"/>
      <c r="L28" s="543"/>
      <c r="M28" s="541"/>
      <c r="N28" s="542"/>
      <c r="O28" s="543"/>
      <c r="P28" s="546"/>
      <c r="Q28" s="547"/>
      <c r="R28" s="548"/>
    </row>
    <row r="29" spans="1:23" s="253" customFormat="1" ht="18" customHeight="1">
      <c r="A29" s="252"/>
      <c r="B29" s="540" t="s">
        <v>287</v>
      </c>
      <c r="C29" s="540"/>
      <c r="D29" s="540"/>
      <c r="E29" s="540"/>
      <c r="F29" s="540"/>
      <c r="G29" s="541"/>
      <c r="H29" s="542"/>
      <c r="I29" s="543"/>
      <c r="J29" s="541"/>
      <c r="K29" s="542"/>
      <c r="L29" s="543"/>
      <c r="M29" s="541"/>
      <c r="N29" s="542"/>
      <c r="O29" s="543"/>
      <c r="P29" s="546">
        <f>SUM(P23:P28)</f>
        <v>0</v>
      </c>
      <c r="Q29" s="547"/>
      <c r="R29" s="548"/>
      <c r="W29" s="253" t="s">
        <v>431</v>
      </c>
    </row>
    <row r="30" spans="1:18" s="253" customFormat="1" ht="18" customHeight="1">
      <c r="A30" s="252"/>
      <c r="B30" s="540" t="s">
        <v>288</v>
      </c>
      <c r="C30" s="540"/>
      <c r="D30" s="540"/>
      <c r="E30" s="540"/>
      <c r="F30" s="540"/>
      <c r="G30" s="541"/>
      <c r="H30" s="542"/>
      <c r="I30" s="543"/>
      <c r="J30" s="541"/>
      <c r="K30" s="542"/>
      <c r="L30" s="543"/>
      <c r="M30" s="541"/>
      <c r="N30" s="542"/>
      <c r="O30" s="543"/>
      <c r="P30" s="541"/>
      <c r="Q30" s="542"/>
      <c r="R30" s="544"/>
    </row>
    <row r="31" spans="1:18" s="253" customFormat="1" ht="18" customHeight="1">
      <c r="A31" s="252" t="s">
        <v>289</v>
      </c>
      <c r="B31" s="551" t="s">
        <v>290</v>
      </c>
      <c r="C31" s="551"/>
      <c r="D31" s="551"/>
      <c r="E31" s="551"/>
      <c r="F31" s="551"/>
      <c r="G31" s="541"/>
      <c r="H31" s="542"/>
      <c r="I31" s="543"/>
      <c r="J31" s="541"/>
      <c r="K31" s="542"/>
      <c r="L31" s="543"/>
      <c r="M31" s="541"/>
      <c r="N31" s="542"/>
      <c r="O31" s="543"/>
      <c r="P31" s="546">
        <f>P29-P30</f>
        <v>0</v>
      </c>
      <c r="Q31" s="547"/>
      <c r="R31" s="548"/>
    </row>
    <row r="32" spans="1:18" s="253" customFormat="1" ht="18" customHeight="1">
      <c r="A32" s="252" t="s">
        <v>291</v>
      </c>
      <c r="B32" s="540" t="s">
        <v>292</v>
      </c>
      <c r="C32" s="540"/>
      <c r="D32" s="540"/>
      <c r="E32" s="540"/>
      <c r="F32" s="540"/>
      <c r="G32" s="541"/>
      <c r="H32" s="542"/>
      <c r="I32" s="543"/>
      <c r="J32" s="541"/>
      <c r="K32" s="542"/>
      <c r="L32" s="543"/>
      <c r="M32" s="541"/>
      <c r="N32" s="542"/>
      <c r="O32" s="543"/>
      <c r="P32" s="541"/>
      <c r="Q32" s="542"/>
      <c r="R32" s="544"/>
    </row>
    <row r="33" spans="1:18" s="253" customFormat="1" ht="18" customHeight="1">
      <c r="A33" s="252"/>
      <c r="B33" s="540" t="s">
        <v>293</v>
      </c>
      <c r="C33" s="540"/>
      <c r="D33" s="540"/>
      <c r="E33" s="540"/>
      <c r="F33" s="540"/>
      <c r="G33" s="541"/>
      <c r="H33" s="542"/>
      <c r="I33" s="543"/>
      <c r="J33" s="541"/>
      <c r="K33" s="542"/>
      <c r="L33" s="543"/>
      <c r="M33" s="541"/>
      <c r="N33" s="542"/>
      <c r="O33" s="543"/>
      <c r="P33" s="546">
        <v>0</v>
      </c>
      <c r="Q33" s="547"/>
      <c r="R33" s="548"/>
    </row>
    <row r="34" spans="1:18" s="253" customFormat="1" ht="18" customHeight="1">
      <c r="A34" s="252"/>
      <c r="B34" s="540" t="s">
        <v>294</v>
      </c>
      <c r="C34" s="540"/>
      <c r="D34" s="540"/>
      <c r="E34" s="540"/>
      <c r="F34" s="540"/>
      <c r="G34" s="552"/>
      <c r="H34" s="552"/>
      <c r="I34" s="552"/>
      <c r="J34" s="552"/>
      <c r="K34" s="552"/>
      <c r="L34" s="552"/>
      <c r="M34" s="552"/>
      <c r="N34" s="552"/>
      <c r="O34" s="552"/>
      <c r="P34" s="553"/>
      <c r="Q34" s="553"/>
      <c r="R34" s="554"/>
    </row>
    <row r="35" spans="1:18" s="228" customFormat="1" ht="18" customHeight="1">
      <c r="A35" s="254"/>
      <c r="B35" s="540" t="s">
        <v>267</v>
      </c>
      <c r="C35" s="540"/>
      <c r="D35" s="540"/>
      <c r="E35" s="540"/>
      <c r="F35" s="540"/>
      <c r="G35" s="541"/>
      <c r="H35" s="542"/>
      <c r="I35" s="543"/>
      <c r="J35" s="541"/>
      <c r="K35" s="542"/>
      <c r="L35" s="543"/>
      <c r="M35" s="541"/>
      <c r="N35" s="542"/>
      <c r="O35" s="543"/>
      <c r="P35" s="546"/>
      <c r="Q35" s="547"/>
      <c r="R35" s="548"/>
    </row>
    <row r="36" spans="1:18" s="228" customFormat="1" ht="18" customHeight="1">
      <c r="A36" s="254"/>
      <c r="B36" s="540"/>
      <c r="C36" s="540"/>
      <c r="D36" s="540"/>
      <c r="E36" s="540"/>
      <c r="F36" s="540"/>
      <c r="G36" s="552"/>
      <c r="H36" s="552"/>
      <c r="I36" s="552"/>
      <c r="J36" s="552"/>
      <c r="K36" s="552"/>
      <c r="L36" s="552"/>
      <c r="M36" s="552"/>
      <c r="N36" s="552"/>
      <c r="O36" s="552"/>
      <c r="P36" s="553"/>
      <c r="Q36" s="553"/>
      <c r="R36" s="554"/>
    </row>
    <row r="37" spans="1:18" s="228" customFormat="1" ht="18" customHeight="1">
      <c r="A37" s="254"/>
      <c r="B37" s="551" t="s">
        <v>295</v>
      </c>
      <c r="C37" s="551"/>
      <c r="D37" s="551"/>
      <c r="E37" s="551"/>
      <c r="F37" s="551"/>
      <c r="G37" s="541"/>
      <c r="H37" s="542"/>
      <c r="I37" s="543"/>
      <c r="J37" s="541"/>
      <c r="K37" s="542"/>
      <c r="L37" s="543"/>
      <c r="M37" s="541"/>
      <c r="N37" s="542"/>
      <c r="O37" s="543"/>
      <c r="P37" s="546">
        <f>SUM(P33:P36)</f>
        <v>0</v>
      </c>
      <c r="Q37" s="547"/>
      <c r="R37" s="548"/>
    </row>
    <row r="38" spans="1:18" s="253" customFormat="1" ht="18" customHeight="1">
      <c r="A38" s="252" t="s">
        <v>296</v>
      </c>
      <c r="B38" s="540" t="s">
        <v>297</v>
      </c>
      <c r="C38" s="540"/>
      <c r="D38" s="540"/>
      <c r="E38" s="540"/>
      <c r="F38" s="540"/>
      <c r="G38" s="541"/>
      <c r="H38" s="542"/>
      <c r="I38" s="543"/>
      <c r="J38" s="541"/>
      <c r="K38" s="542"/>
      <c r="L38" s="543"/>
      <c r="M38" s="541"/>
      <c r="N38" s="542"/>
      <c r="O38" s="543"/>
      <c r="P38" s="546">
        <v>0</v>
      </c>
      <c r="Q38" s="547"/>
      <c r="R38" s="548"/>
    </row>
    <row r="39" spans="1:18" s="253" customFormat="1" ht="18" customHeight="1">
      <c r="A39" s="252" t="s">
        <v>298</v>
      </c>
      <c r="B39" s="540" t="s">
        <v>299</v>
      </c>
      <c r="C39" s="540"/>
      <c r="D39" s="540"/>
      <c r="E39" s="540"/>
      <c r="F39" s="540"/>
      <c r="G39" s="541"/>
      <c r="H39" s="542"/>
      <c r="I39" s="543"/>
      <c r="J39" s="541"/>
      <c r="K39" s="542"/>
      <c r="L39" s="543"/>
      <c r="M39" s="541"/>
      <c r="N39" s="542"/>
      <c r="O39" s="543"/>
      <c r="P39" s="546">
        <f>P37+P38</f>
        <v>0</v>
      </c>
      <c r="Q39" s="547"/>
      <c r="R39" s="548"/>
    </row>
    <row r="40" spans="1:18" s="253" customFormat="1" ht="18" customHeight="1">
      <c r="A40" s="252" t="s">
        <v>300</v>
      </c>
      <c r="B40" s="540" t="s">
        <v>301</v>
      </c>
      <c r="C40" s="540"/>
      <c r="D40" s="540"/>
      <c r="E40" s="540"/>
      <c r="F40" s="540"/>
      <c r="G40" s="541"/>
      <c r="H40" s="542"/>
      <c r="I40" s="543"/>
      <c r="J40" s="541"/>
      <c r="K40" s="542"/>
      <c r="L40" s="543"/>
      <c r="M40" s="541"/>
      <c r="N40" s="542"/>
      <c r="O40" s="543"/>
      <c r="P40" s="546">
        <f>P31-P39</f>
        <v>0</v>
      </c>
      <c r="Q40" s="547"/>
      <c r="R40" s="548"/>
    </row>
    <row r="41" spans="1:18" s="253" customFormat="1" ht="18" customHeight="1">
      <c r="A41" s="252"/>
      <c r="B41" s="551" t="s">
        <v>302</v>
      </c>
      <c r="C41" s="551"/>
      <c r="D41" s="551"/>
      <c r="E41" s="551"/>
      <c r="F41" s="551"/>
      <c r="G41" s="541"/>
      <c r="H41" s="542"/>
      <c r="I41" s="543"/>
      <c r="J41" s="541"/>
      <c r="K41" s="542"/>
      <c r="L41" s="543"/>
      <c r="M41" s="541"/>
      <c r="N41" s="542"/>
      <c r="O41" s="543"/>
      <c r="P41" s="541"/>
      <c r="Q41" s="542"/>
      <c r="R41" s="544"/>
    </row>
    <row r="42" spans="1:18" s="253" customFormat="1" ht="18" customHeight="1">
      <c r="A42" s="252" t="s">
        <v>303</v>
      </c>
      <c r="B42" s="540" t="s">
        <v>304</v>
      </c>
      <c r="C42" s="540"/>
      <c r="D42" s="540"/>
      <c r="E42" s="540"/>
      <c r="F42" s="540"/>
      <c r="G42" s="541"/>
      <c r="H42" s="542"/>
      <c r="I42" s="543"/>
      <c r="J42" s="541"/>
      <c r="K42" s="542"/>
      <c r="L42" s="543"/>
      <c r="M42" s="541"/>
      <c r="N42" s="542"/>
      <c r="O42" s="543"/>
      <c r="P42" s="546">
        <f>P40</f>
        <v>0</v>
      </c>
      <c r="Q42" s="547"/>
      <c r="R42" s="548"/>
    </row>
    <row r="43" spans="1:18" s="228" customFormat="1" ht="14.25" customHeight="1">
      <c r="A43" s="257"/>
      <c r="B43" s="258"/>
      <c r="C43" s="258"/>
      <c r="D43" s="258"/>
      <c r="E43" s="258"/>
      <c r="F43" s="258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6"/>
    </row>
    <row r="44" spans="1:18" s="228" customFormat="1" ht="14.25" customHeight="1">
      <c r="A44" s="250"/>
      <c r="B44" s="227"/>
      <c r="C44" s="227"/>
      <c r="D44" s="227"/>
      <c r="E44" s="227"/>
      <c r="F44" s="227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6"/>
    </row>
    <row r="45" spans="1:18" s="228" customFormat="1" ht="14.25" customHeight="1">
      <c r="A45" s="259" t="s">
        <v>305</v>
      </c>
      <c r="B45" s="260">
        <f>DATA!C2</f>
        <v>0</v>
      </c>
      <c r="C45" s="227"/>
      <c r="D45" s="227"/>
      <c r="E45" s="227"/>
      <c r="F45" s="227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6"/>
    </row>
    <row r="46" spans="1:18" s="228" customFormat="1" ht="14.25" customHeight="1" thickBot="1">
      <c r="A46" s="261" t="s">
        <v>306</v>
      </c>
      <c r="B46" s="555">
        <f ca="1">TODAY()</f>
        <v>43852</v>
      </c>
      <c r="C46" s="555"/>
      <c r="D46" s="262"/>
      <c r="E46" s="262"/>
      <c r="F46" s="262"/>
      <c r="G46" s="263"/>
      <c r="H46" s="263"/>
      <c r="I46" s="263"/>
      <c r="J46" s="263"/>
      <c r="K46" s="263"/>
      <c r="L46" s="263"/>
      <c r="M46" s="556" t="s">
        <v>307</v>
      </c>
      <c r="N46" s="556"/>
      <c r="O46" s="556"/>
      <c r="P46" s="556"/>
      <c r="Q46" s="263"/>
      <c r="R46" s="264"/>
    </row>
    <row r="47" spans="1:18" s="228" customFormat="1" ht="27" customHeight="1" thickTop="1">
      <c r="A47" s="557" t="s">
        <v>308</v>
      </c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9"/>
    </row>
    <row r="48" spans="1:18" s="228" customFormat="1" ht="15.75">
      <c r="A48" s="560" t="s">
        <v>309</v>
      </c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2"/>
    </row>
    <row r="49" spans="1:18" s="228" customFormat="1" ht="18" customHeight="1">
      <c r="A49" s="265" t="s">
        <v>310</v>
      </c>
      <c r="B49" s="563" t="s">
        <v>311</v>
      </c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4"/>
    </row>
    <row r="50" spans="1:18" s="228" customFormat="1" ht="33" customHeight="1">
      <c r="A50" s="265" t="s">
        <v>289</v>
      </c>
      <c r="B50" s="563" t="s">
        <v>413</v>
      </c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3"/>
      <c r="R50" s="564"/>
    </row>
    <row r="51" spans="1:18" s="228" customFormat="1" ht="18" customHeight="1">
      <c r="A51" s="265" t="s">
        <v>291</v>
      </c>
      <c r="B51" s="563" t="s">
        <v>312</v>
      </c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4"/>
    </row>
    <row r="52" spans="1:18" s="228" customFormat="1" ht="18" customHeight="1">
      <c r="A52" s="265" t="s">
        <v>296</v>
      </c>
      <c r="B52" s="563" t="s">
        <v>313</v>
      </c>
      <c r="C52" s="563"/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3"/>
      <c r="Q52" s="563"/>
      <c r="R52" s="564"/>
    </row>
    <row r="53" spans="1:18" s="228" customFormat="1" ht="33" customHeight="1">
      <c r="A53" s="265" t="s">
        <v>298</v>
      </c>
      <c r="B53" s="563" t="s">
        <v>314</v>
      </c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4"/>
    </row>
    <row r="54" spans="1:18" s="228" customFormat="1" ht="33" customHeight="1">
      <c r="A54" s="265" t="s">
        <v>300</v>
      </c>
      <c r="B54" s="563" t="s">
        <v>315</v>
      </c>
      <c r="C54" s="563"/>
      <c r="D54" s="563"/>
      <c r="E54" s="563"/>
      <c r="F54" s="563"/>
      <c r="G54" s="563"/>
      <c r="H54" s="563"/>
      <c r="I54" s="563"/>
      <c r="J54" s="563"/>
      <c r="K54" s="563"/>
      <c r="L54" s="563"/>
      <c r="M54" s="563"/>
      <c r="N54" s="563"/>
      <c r="O54" s="563"/>
      <c r="P54" s="563"/>
      <c r="Q54" s="563"/>
      <c r="R54" s="564"/>
    </row>
    <row r="55" spans="1:18" s="228" customFormat="1" ht="49.5" customHeight="1">
      <c r="A55" s="265" t="s">
        <v>303</v>
      </c>
      <c r="B55" s="563" t="s">
        <v>316</v>
      </c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4"/>
    </row>
    <row r="56" spans="1:18" s="228" customFormat="1" ht="33.75" customHeight="1">
      <c r="A56" s="265" t="s">
        <v>317</v>
      </c>
      <c r="B56" s="563" t="s">
        <v>409</v>
      </c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4"/>
    </row>
    <row r="57" spans="1:18" s="379" customFormat="1" ht="18" customHeight="1">
      <c r="A57" s="378" t="s">
        <v>318</v>
      </c>
      <c r="B57" s="565" t="s">
        <v>319</v>
      </c>
      <c r="C57" s="565"/>
      <c r="D57" s="565"/>
      <c r="E57" s="565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6"/>
    </row>
    <row r="58" spans="1:18" s="228" customFormat="1" ht="33" customHeight="1">
      <c r="A58" s="265" t="s">
        <v>320</v>
      </c>
      <c r="B58" s="563" t="s">
        <v>321</v>
      </c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4"/>
    </row>
    <row r="59" spans="1:18" s="379" customFormat="1" ht="18" customHeight="1">
      <c r="A59" s="378" t="s">
        <v>322</v>
      </c>
      <c r="B59" s="565" t="s">
        <v>323</v>
      </c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6"/>
    </row>
    <row r="60" spans="1:18" s="379" customFormat="1" ht="18" customHeight="1">
      <c r="A60" s="378" t="s">
        <v>324</v>
      </c>
      <c r="B60" s="565" t="s">
        <v>325</v>
      </c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6"/>
    </row>
    <row r="61" spans="1:18" s="228" customFormat="1" ht="33" customHeight="1">
      <c r="A61" s="265" t="s">
        <v>326</v>
      </c>
      <c r="B61" s="563" t="s">
        <v>327</v>
      </c>
      <c r="C61" s="563"/>
      <c r="D61" s="563"/>
      <c r="E61" s="563"/>
      <c r="F61" s="563"/>
      <c r="G61" s="563"/>
      <c r="H61" s="563"/>
      <c r="I61" s="563"/>
      <c r="J61" s="563"/>
      <c r="K61" s="563"/>
      <c r="L61" s="563"/>
      <c r="M61" s="563"/>
      <c r="N61" s="563"/>
      <c r="O61" s="563"/>
      <c r="P61" s="563"/>
      <c r="Q61" s="563"/>
      <c r="R61" s="564"/>
    </row>
    <row r="62" spans="1:18" s="379" customFormat="1" ht="18" customHeight="1">
      <c r="A62" s="378" t="s">
        <v>328</v>
      </c>
      <c r="B62" s="565" t="s">
        <v>329</v>
      </c>
      <c r="C62" s="565"/>
      <c r="D62" s="565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6"/>
    </row>
    <row r="63" spans="1:18" s="228" customFormat="1" ht="49.5" customHeight="1">
      <c r="A63" s="265" t="s">
        <v>330</v>
      </c>
      <c r="B63" s="563" t="s">
        <v>331</v>
      </c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4"/>
    </row>
    <row r="64" spans="1:18" s="228" customFormat="1" ht="18" customHeight="1">
      <c r="A64" s="265" t="s">
        <v>332</v>
      </c>
      <c r="B64" s="567" t="s">
        <v>333</v>
      </c>
      <c r="C64" s="567"/>
      <c r="D64" s="567"/>
      <c r="E64" s="567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567"/>
      <c r="R64" s="568"/>
    </row>
    <row r="65" spans="1:18" s="228" customFormat="1" ht="3" customHeight="1">
      <c r="A65" s="265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5"/>
    </row>
    <row r="66" spans="1:18" s="266" customFormat="1" ht="16.5" customHeight="1" thickBot="1">
      <c r="A66" s="569" t="s">
        <v>334</v>
      </c>
      <c r="B66" s="570"/>
      <c r="C66" s="571" t="str">
        <f>PRAMANPATRO!B7</f>
        <v>EFJGUZ</v>
      </c>
      <c r="D66" s="571"/>
      <c r="E66" s="571"/>
      <c r="F66" s="571"/>
      <c r="G66" s="572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7"/>
    </row>
    <row r="67" spans="1:18" s="266" customFormat="1" ht="16.5" customHeight="1" thickBot="1">
      <c r="A67" s="569" t="s">
        <v>410</v>
      </c>
      <c r="B67" s="573"/>
      <c r="C67" s="574">
        <f>B46</f>
        <v>43852</v>
      </c>
      <c r="D67" s="575"/>
      <c r="E67" s="575"/>
      <c r="F67" s="575"/>
      <c r="G67" s="572"/>
      <c r="H67" s="366"/>
      <c r="I67" s="366"/>
      <c r="J67" s="366"/>
      <c r="K67" s="366"/>
      <c r="L67" s="366"/>
      <c r="M67" s="366"/>
      <c r="N67" s="366"/>
      <c r="O67" s="576" t="s">
        <v>335</v>
      </c>
      <c r="P67" s="576"/>
      <c r="Q67" s="366"/>
      <c r="R67" s="367"/>
    </row>
    <row r="68" spans="1:18" s="228" customFormat="1" ht="15.75">
      <c r="A68" s="577" t="s">
        <v>336</v>
      </c>
      <c r="B68" s="576"/>
      <c r="C68" s="576"/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576"/>
      <c r="O68" s="576"/>
      <c r="P68" s="576"/>
      <c r="Q68" s="576"/>
      <c r="R68" s="578"/>
    </row>
    <row r="69" spans="1:18" s="228" customFormat="1" ht="16.5" customHeight="1">
      <c r="A69" s="368" t="s">
        <v>310</v>
      </c>
      <c r="B69" s="545" t="s">
        <v>337</v>
      </c>
      <c r="C69" s="545"/>
      <c r="D69" s="545"/>
      <c r="E69" s="545"/>
      <c r="F69" s="545"/>
      <c r="G69" s="545"/>
      <c r="H69" s="545"/>
      <c r="I69" s="545"/>
      <c r="J69" s="545"/>
      <c r="K69" s="545"/>
      <c r="L69" s="545"/>
      <c r="M69" s="545"/>
      <c r="N69" s="369"/>
      <c r="O69" s="370" t="s">
        <v>338</v>
      </c>
      <c r="P69" s="579">
        <f>P42</f>
        <v>0</v>
      </c>
      <c r="Q69" s="580"/>
      <c r="R69" s="581"/>
    </row>
    <row r="70" spans="1:18" ht="16.5" customHeight="1">
      <c r="A70" s="368" t="s">
        <v>289</v>
      </c>
      <c r="B70" s="545" t="s">
        <v>339</v>
      </c>
      <c r="C70" s="545"/>
      <c r="D70" s="545"/>
      <c r="E70" s="545"/>
      <c r="F70" s="545"/>
      <c r="G70" s="545"/>
      <c r="H70" s="545"/>
      <c r="I70" s="545"/>
      <c r="J70" s="545"/>
      <c r="K70" s="545"/>
      <c r="L70" s="545"/>
      <c r="M70" s="545"/>
      <c r="N70" s="371"/>
      <c r="O70" s="370" t="s">
        <v>338</v>
      </c>
      <c r="P70" s="582">
        <f>P37</f>
        <v>0</v>
      </c>
      <c r="Q70" s="583"/>
      <c r="R70" s="584"/>
    </row>
    <row r="71" spans="1:18" ht="16.5" customHeight="1">
      <c r="A71" s="368" t="s">
        <v>291</v>
      </c>
      <c r="B71" s="545" t="s">
        <v>340</v>
      </c>
      <c r="C71" s="545"/>
      <c r="D71" s="545"/>
      <c r="E71" s="545"/>
      <c r="F71" s="545"/>
      <c r="G71" s="545"/>
      <c r="H71" s="545"/>
      <c r="I71" s="545"/>
      <c r="J71" s="545"/>
      <c r="K71" s="545"/>
      <c r="L71" s="545"/>
      <c r="M71" s="545"/>
      <c r="N71" s="371"/>
      <c r="O71" s="370" t="s">
        <v>338</v>
      </c>
      <c r="P71" s="582"/>
      <c r="Q71" s="583"/>
      <c r="R71" s="584"/>
    </row>
    <row r="72" spans="1:18" ht="16.5" customHeight="1">
      <c r="A72" s="368"/>
      <c r="B72" s="545" t="s">
        <v>411</v>
      </c>
      <c r="C72" s="545"/>
      <c r="D72" s="545"/>
      <c r="E72" s="545"/>
      <c r="F72" s="545"/>
      <c r="G72" s="545"/>
      <c r="H72" s="545"/>
      <c r="I72" s="545"/>
      <c r="J72" s="545"/>
      <c r="K72" s="545"/>
      <c r="L72" s="545"/>
      <c r="M72" s="545"/>
      <c r="N72" s="371"/>
      <c r="O72" s="371"/>
      <c r="P72" s="585"/>
      <c r="Q72" s="585"/>
      <c r="R72" s="586"/>
    </row>
    <row r="73" spans="1:18" ht="16.5" customHeight="1">
      <c r="A73" s="372"/>
      <c r="B73" s="587" t="s">
        <v>412</v>
      </c>
      <c r="C73" s="587"/>
      <c r="D73" s="588" t="e">
        <f>'05 GTR 62 -C  '!A44</f>
        <v>#NAME?</v>
      </c>
      <c r="E73" s="588"/>
      <c r="F73" s="588"/>
      <c r="G73" s="588"/>
      <c r="H73" s="588"/>
      <c r="I73" s="588"/>
      <c r="J73" s="588"/>
      <c r="K73" s="588"/>
      <c r="L73" s="588"/>
      <c r="M73" s="588"/>
      <c r="N73" s="588"/>
      <c r="O73" s="588"/>
      <c r="P73" s="589">
        <f>SUM(P69:P72)</f>
        <v>0</v>
      </c>
      <c r="Q73" s="589"/>
      <c r="R73" s="590"/>
    </row>
    <row r="74" spans="1:18" ht="1.5" customHeight="1">
      <c r="A74" s="373"/>
      <c r="B74" s="591"/>
      <c r="C74" s="591"/>
      <c r="D74" s="591"/>
      <c r="E74" s="591"/>
      <c r="F74" s="592"/>
      <c r="G74" s="374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6"/>
    </row>
    <row r="75" spans="1:18" ht="15.75" thickBot="1">
      <c r="A75" s="569" t="s">
        <v>410</v>
      </c>
      <c r="B75" s="573"/>
      <c r="C75" s="574">
        <f>C67</f>
        <v>43852</v>
      </c>
      <c r="D75" s="575"/>
      <c r="E75" s="575"/>
      <c r="F75" s="575"/>
      <c r="G75" s="572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376"/>
    </row>
    <row r="76" spans="1:18" ht="1.5" customHeight="1">
      <c r="A76" s="373"/>
      <c r="B76" s="591"/>
      <c r="C76" s="591"/>
      <c r="D76" s="591"/>
      <c r="E76" s="591"/>
      <c r="F76" s="591"/>
      <c r="G76" s="572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6"/>
    </row>
    <row r="77" spans="1:18" ht="18" customHeight="1">
      <c r="A77" s="373"/>
      <c r="B77" s="593" t="s">
        <v>341</v>
      </c>
      <c r="C77" s="593"/>
      <c r="D77" s="593"/>
      <c r="E77" s="593"/>
      <c r="F77" s="593"/>
      <c r="G77" s="572"/>
      <c r="H77" s="375"/>
      <c r="I77" s="375"/>
      <c r="J77" s="375"/>
      <c r="K77" s="375"/>
      <c r="L77" s="375"/>
      <c r="M77" s="375"/>
      <c r="N77" s="377"/>
      <c r="O77" s="377"/>
      <c r="P77" s="375"/>
      <c r="Q77" s="375"/>
      <c r="R77" s="376"/>
    </row>
    <row r="78" spans="1:18" ht="1.5" customHeight="1">
      <c r="A78" s="373"/>
      <c r="B78" s="594"/>
      <c r="C78" s="594"/>
      <c r="D78" s="594"/>
      <c r="E78" s="594"/>
      <c r="F78" s="594"/>
      <c r="G78" s="572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6"/>
    </row>
    <row r="79" spans="1:18" ht="19.5" customHeight="1" thickBot="1">
      <c r="A79" s="597"/>
      <c r="B79" s="576" t="s">
        <v>342</v>
      </c>
      <c r="C79" s="576"/>
      <c r="D79" s="576"/>
      <c r="E79" s="575">
        <f>P73</f>
        <v>0</v>
      </c>
      <c r="F79" s="575"/>
      <c r="G79" s="575"/>
      <c r="H79" s="375"/>
      <c r="I79" s="375"/>
      <c r="J79" s="375"/>
      <c r="K79" s="375"/>
      <c r="L79" s="375"/>
      <c r="M79" s="375"/>
      <c r="N79" s="576" t="s">
        <v>335</v>
      </c>
      <c r="O79" s="576"/>
      <c r="P79" s="375"/>
      <c r="Q79" s="375"/>
      <c r="R79" s="376"/>
    </row>
    <row r="80" spans="1:18" ht="21.75" customHeight="1" thickBot="1">
      <c r="A80" s="598"/>
      <c r="B80" s="599" t="s">
        <v>343</v>
      </c>
      <c r="C80" s="599"/>
      <c r="D80" s="600" t="e">
        <f>D73</f>
        <v>#NAME?</v>
      </c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601"/>
    </row>
    <row r="81" spans="1:18" ht="0.75" customHeight="1" thickTop="1">
      <c r="A81" s="595"/>
      <c r="B81" s="596"/>
      <c r="C81" s="596"/>
      <c r="D81" s="596"/>
      <c r="E81" s="596"/>
      <c r="F81" s="596"/>
      <c r="G81" s="596"/>
      <c r="H81" s="596"/>
      <c r="I81" s="596"/>
      <c r="J81" s="596"/>
      <c r="K81" s="596"/>
      <c r="L81" s="596"/>
      <c r="M81" s="596"/>
      <c r="N81" s="596"/>
      <c r="O81" s="596"/>
      <c r="P81" s="596"/>
      <c r="Q81" s="596"/>
      <c r="R81" s="596"/>
    </row>
    <row r="82" spans="1:18" ht="15.75">
      <c r="A82" s="380" t="s">
        <v>414</v>
      </c>
      <c r="B82" s="380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0"/>
      <c r="R82" s="380"/>
    </row>
    <row r="83" spans="1:18" ht="16.5" thickBot="1">
      <c r="A83" s="380" t="s">
        <v>415</v>
      </c>
      <c r="B83" s="380"/>
      <c r="C83" s="503"/>
      <c r="D83" s="503"/>
      <c r="E83" s="380" t="s">
        <v>416</v>
      </c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380"/>
    </row>
    <row r="84" spans="1:18" ht="16.5" thickBot="1">
      <c r="A84" s="380" t="s">
        <v>417</v>
      </c>
      <c r="B84" s="380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380"/>
    </row>
    <row r="85" spans="1:18" ht="16.5" thickBot="1">
      <c r="A85" s="380" t="s">
        <v>418</v>
      </c>
      <c r="B85" s="380"/>
      <c r="C85" s="504"/>
      <c r="D85" s="504"/>
      <c r="E85" s="504"/>
      <c r="F85" s="380" t="s">
        <v>226</v>
      </c>
      <c r="G85" s="504"/>
      <c r="H85" s="504"/>
      <c r="I85" s="504"/>
      <c r="J85" s="380" t="s">
        <v>419</v>
      </c>
      <c r="K85" s="380"/>
      <c r="L85" s="380"/>
      <c r="M85" s="380"/>
      <c r="N85" s="380"/>
      <c r="O85" s="380"/>
      <c r="P85" s="380"/>
      <c r="Q85" s="380"/>
      <c r="R85" s="380"/>
    </row>
    <row r="86" spans="1:18" ht="15.75">
      <c r="A86" s="380" t="s">
        <v>226</v>
      </c>
      <c r="B86" s="380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P86" s="380"/>
      <c r="Q86" s="380"/>
      <c r="R86" s="380"/>
    </row>
    <row r="87" spans="1:18" ht="12" customHeight="1">
      <c r="A87" s="377"/>
      <c r="B87" s="377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81" t="s">
        <v>420</v>
      </c>
      <c r="P87" s="377"/>
      <c r="Q87" s="377"/>
      <c r="R87" s="377"/>
    </row>
  </sheetData>
  <sheetProtection/>
  <mergeCells count="205">
    <mergeCell ref="A81:R81"/>
    <mergeCell ref="A79:A80"/>
    <mergeCell ref="B79:D79"/>
    <mergeCell ref="E79:G79"/>
    <mergeCell ref="N79:O79"/>
    <mergeCell ref="B80:C80"/>
    <mergeCell ref="D80:R80"/>
    <mergeCell ref="A75:B75"/>
    <mergeCell ref="C75:F75"/>
    <mergeCell ref="G75:G78"/>
    <mergeCell ref="B76:F76"/>
    <mergeCell ref="B77:F77"/>
    <mergeCell ref="B78:F78"/>
    <mergeCell ref="B72:M72"/>
    <mergeCell ref="P72:R72"/>
    <mergeCell ref="B73:C73"/>
    <mergeCell ref="D73:O73"/>
    <mergeCell ref="P73:R73"/>
    <mergeCell ref="B74:F74"/>
    <mergeCell ref="A68:R68"/>
    <mergeCell ref="B69:M69"/>
    <mergeCell ref="P69:R69"/>
    <mergeCell ref="B70:M70"/>
    <mergeCell ref="P70:R70"/>
    <mergeCell ref="B71:M71"/>
    <mergeCell ref="P71:R71"/>
    <mergeCell ref="B63:R63"/>
    <mergeCell ref="B64:R64"/>
    <mergeCell ref="A66:B66"/>
    <mergeCell ref="C66:F66"/>
    <mergeCell ref="G66:G67"/>
    <mergeCell ref="A67:B67"/>
    <mergeCell ref="C67:F67"/>
    <mergeCell ref="O67:P67"/>
    <mergeCell ref="B57:R57"/>
    <mergeCell ref="B58:R58"/>
    <mergeCell ref="B59:R59"/>
    <mergeCell ref="B60:R60"/>
    <mergeCell ref="B61:R61"/>
    <mergeCell ref="B62:R62"/>
    <mergeCell ref="B51:R51"/>
    <mergeCell ref="B52:R52"/>
    <mergeCell ref="B53:R53"/>
    <mergeCell ref="B54:R54"/>
    <mergeCell ref="B55:R55"/>
    <mergeCell ref="B56:R56"/>
    <mergeCell ref="B46:C46"/>
    <mergeCell ref="M46:P46"/>
    <mergeCell ref="A47:R47"/>
    <mergeCell ref="A48:R48"/>
    <mergeCell ref="B49:R49"/>
    <mergeCell ref="B50:R50"/>
    <mergeCell ref="B41:F41"/>
    <mergeCell ref="G41:I41"/>
    <mergeCell ref="J41:L41"/>
    <mergeCell ref="M41:O41"/>
    <mergeCell ref="P41:R41"/>
    <mergeCell ref="B42:F42"/>
    <mergeCell ref="G42:I42"/>
    <mergeCell ref="J42:L42"/>
    <mergeCell ref="M42:O42"/>
    <mergeCell ref="P42:R42"/>
    <mergeCell ref="B39:F39"/>
    <mergeCell ref="G39:I39"/>
    <mergeCell ref="J39:L39"/>
    <mergeCell ref="M39:O39"/>
    <mergeCell ref="P39:R39"/>
    <mergeCell ref="B40:F40"/>
    <mergeCell ref="G40:I40"/>
    <mergeCell ref="J40:L40"/>
    <mergeCell ref="M40:O40"/>
    <mergeCell ref="P40:R40"/>
    <mergeCell ref="B37:F37"/>
    <mergeCell ref="G37:I37"/>
    <mergeCell ref="J37:L37"/>
    <mergeCell ref="M37:O37"/>
    <mergeCell ref="P37:R37"/>
    <mergeCell ref="B38:F38"/>
    <mergeCell ref="G38:I38"/>
    <mergeCell ref="J38:L38"/>
    <mergeCell ref="M38:O38"/>
    <mergeCell ref="P38:R38"/>
    <mergeCell ref="B35:F35"/>
    <mergeCell ref="G35:I35"/>
    <mergeCell ref="J35:L35"/>
    <mergeCell ref="M35:O35"/>
    <mergeCell ref="P35:R35"/>
    <mergeCell ref="B36:F36"/>
    <mergeCell ref="G36:I36"/>
    <mergeCell ref="J36:L36"/>
    <mergeCell ref="M36:O36"/>
    <mergeCell ref="P36:R36"/>
    <mergeCell ref="B33:F33"/>
    <mergeCell ref="G33:I33"/>
    <mergeCell ref="J33:L33"/>
    <mergeCell ref="M33:O33"/>
    <mergeCell ref="P33:R33"/>
    <mergeCell ref="B34:F34"/>
    <mergeCell ref="G34:I34"/>
    <mergeCell ref="J34:L34"/>
    <mergeCell ref="M34:O34"/>
    <mergeCell ref="P34:R34"/>
    <mergeCell ref="B31:F31"/>
    <mergeCell ref="G31:I31"/>
    <mergeCell ref="J31:L31"/>
    <mergeCell ref="M31:O31"/>
    <mergeCell ref="P31:R31"/>
    <mergeCell ref="B32:F32"/>
    <mergeCell ref="G32:I32"/>
    <mergeCell ref="J32:L32"/>
    <mergeCell ref="M32:O32"/>
    <mergeCell ref="P32:R32"/>
    <mergeCell ref="B29:F29"/>
    <mergeCell ref="G29:I29"/>
    <mergeCell ref="J29:L29"/>
    <mergeCell ref="M29:O29"/>
    <mergeCell ref="P29:R29"/>
    <mergeCell ref="B30:F30"/>
    <mergeCell ref="G30:I30"/>
    <mergeCell ref="J30:L30"/>
    <mergeCell ref="M30:O30"/>
    <mergeCell ref="P30:R30"/>
    <mergeCell ref="B27:F27"/>
    <mergeCell ref="G27:I27"/>
    <mergeCell ref="J27:L27"/>
    <mergeCell ref="M27:O27"/>
    <mergeCell ref="P27:R27"/>
    <mergeCell ref="B28:F28"/>
    <mergeCell ref="G28:I28"/>
    <mergeCell ref="J28:L28"/>
    <mergeCell ref="M28:O28"/>
    <mergeCell ref="P28:R28"/>
    <mergeCell ref="B25:F25"/>
    <mergeCell ref="G25:I25"/>
    <mergeCell ref="J25:L25"/>
    <mergeCell ref="M25:O25"/>
    <mergeCell ref="P25:R25"/>
    <mergeCell ref="B26:F26"/>
    <mergeCell ref="G26:I26"/>
    <mergeCell ref="J26:L26"/>
    <mergeCell ref="M26:O26"/>
    <mergeCell ref="P26:R26"/>
    <mergeCell ref="B23:F23"/>
    <mergeCell ref="G23:I23"/>
    <mergeCell ref="J23:L23"/>
    <mergeCell ref="M23:O23"/>
    <mergeCell ref="P23:R23"/>
    <mergeCell ref="B24:F24"/>
    <mergeCell ref="G24:I24"/>
    <mergeCell ref="J24:L24"/>
    <mergeCell ref="M24:O24"/>
    <mergeCell ref="P24:R24"/>
    <mergeCell ref="B21:F21"/>
    <mergeCell ref="G21:I21"/>
    <mergeCell ref="J21:L21"/>
    <mergeCell ref="M21:O21"/>
    <mergeCell ref="P21:R21"/>
    <mergeCell ref="B22:F22"/>
    <mergeCell ref="G22:I22"/>
    <mergeCell ref="J22:L22"/>
    <mergeCell ref="M22:O22"/>
    <mergeCell ref="P22:R22"/>
    <mergeCell ref="B19:F19"/>
    <mergeCell ref="G19:I19"/>
    <mergeCell ref="J19:L19"/>
    <mergeCell ref="M19:O19"/>
    <mergeCell ref="P19:R19"/>
    <mergeCell ref="B20:F20"/>
    <mergeCell ref="G20:I20"/>
    <mergeCell ref="J20:L20"/>
    <mergeCell ref="M20:O20"/>
    <mergeCell ref="P20:R20"/>
    <mergeCell ref="G15:I15"/>
    <mergeCell ref="P15:R15"/>
    <mergeCell ref="G16:I16"/>
    <mergeCell ref="A18:F18"/>
    <mergeCell ref="G18:I18"/>
    <mergeCell ref="J18:L18"/>
    <mergeCell ref="M18:O18"/>
    <mergeCell ref="P18:R18"/>
    <mergeCell ref="P13:R13"/>
    <mergeCell ref="I8:I11"/>
    <mergeCell ref="J8:J10"/>
    <mergeCell ref="K8:K10"/>
    <mergeCell ref="L8:L10"/>
    <mergeCell ref="F14:H14"/>
    <mergeCell ref="L14:R14"/>
    <mergeCell ref="K5:R5"/>
    <mergeCell ref="C4:D4"/>
    <mergeCell ref="N4:R4"/>
    <mergeCell ref="H5:J5"/>
    <mergeCell ref="O8:O10"/>
    <mergeCell ref="P8:P10"/>
    <mergeCell ref="Q8:Q10"/>
    <mergeCell ref="R8:R10"/>
    <mergeCell ref="C83:D83"/>
    <mergeCell ref="F83:Q83"/>
    <mergeCell ref="C84:Q84"/>
    <mergeCell ref="C85:E85"/>
    <mergeCell ref="G85:I85"/>
    <mergeCell ref="A6:B6"/>
    <mergeCell ref="A7:B7"/>
    <mergeCell ref="M8:M10"/>
    <mergeCell ref="N8:N10"/>
    <mergeCell ref="E13:K13"/>
  </mergeCells>
  <conditionalFormatting sqref="H10:H11 R11">
    <cfRule type="cellIs" priority="1" dxfId="18" operator="equal" stopIfTrue="1">
      <formula>0</formula>
    </cfRule>
  </conditionalFormatting>
  <printOptions/>
  <pageMargins left="0.46" right="0.2362204724409449" top="0.1968503937007874" bottom="0.23" header="0.15748031496062992" footer="0.15748031496062992"/>
  <pageSetup horizontalDpi="600" verticalDpi="600" orientation="portrait" paperSize="9" r:id="rId2"/>
  <headerFooter>
    <oddFooter>&amp;L&amp;5&amp;Z&amp;F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AE17"/>
  <sheetViews>
    <sheetView zoomScalePageLayoutView="0" workbookViewId="0" topLeftCell="A1">
      <selection activeCell="S15" sqref="S15:AA15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12.00390625" style="0" customWidth="1"/>
    <col min="4" max="4" width="5.8515625" style="0" customWidth="1"/>
    <col min="5" max="5" width="8.8515625" style="0" customWidth="1"/>
    <col min="6" max="8" width="6.7109375" style="0" customWidth="1"/>
    <col min="9" max="14" width="5.7109375" style="0" customWidth="1"/>
    <col min="15" max="15" width="4.8515625" style="0" customWidth="1"/>
    <col min="16" max="16" width="6.7109375" style="0" customWidth="1"/>
    <col min="17" max="17" width="4.00390625" style="0" customWidth="1"/>
    <col min="18" max="18" width="8.421875" style="0" customWidth="1"/>
    <col min="19" max="19" width="5.421875" style="0" customWidth="1"/>
    <col min="20" max="20" width="5.7109375" style="0" customWidth="1"/>
    <col min="21" max="21" width="5.421875" style="0" customWidth="1"/>
    <col min="22" max="22" width="7.8515625" style="0" customWidth="1"/>
    <col min="23" max="25" width="5.421875" style="0" customWidth="1"/>
    <col min="26" max="26" width="7.8515625" style="0" customWidth="1"/>
    <col min="27" max="27" width="8.140625" style="0" customWidth="1"/>
    <col min="28" max="28" width="12.7109375" style="0" customWidth="1"/>
    <col min="29" max="29" width="8.140625" style="0" customWidth="1"/>
    <col min="30" max="30" width="8.57421875" style="0" customWidth="1"/>
  </cols>
  <sheetData>
    <row r="1" spans="2:31" ht="21.75" customHeight="1">
      <c r="B1" s="267" t="s">
        <v>344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608" t="s">
        <v>345</v>
      </c>
      <c r="O1" s="609"/>
      <c r="P1" s="610"/>
      <c r="Q1" s="614" t="s">
        <v>346</v>
      </c>
      <c r="R1" s="614"/>
      <c r="S1" s="615"/>
      <c r="T1" s="268"/>
      <c r="U1" s="268"/>
      <c r="V1" s="268"/>
      <c r="W1" s="268"/>
      <c r="X1" s="268"/>
      <c r="Y1" s="268"/>
      <c r="Z1" s="268"/>
      <c r="AA1" s="269" t="s">
        <v>347</v>
      </c>
      <c r="AB1" s="618">
        <f>'06 PAGE'!H5</f>
        <v>43831</v>
      </c>
      <c r="AC1" s="618"/>
      <c r="AD1" s="270"/>
      <c r="AE1" s="271"/>
    </row>
    <row r="2" spans="2:30" ht="21" customHeight="1">
      <c r="B2" s="272" t="s">
        <v>348</v>
      </c>
      <c r="C2" s="113"/>
      <c r="D2" s="113"/>
      <c r="E2" s="353" t="str">
        <f>DATA!C1&amp;" "&amp;DATA!C2</f>
        <v> </v>
      </c>
      <c r="F2" s="113"/>
      <c r="G2" s="113"/>
      <c r="H2" s="113"/>
      <c r="I2" s="113"/>
      <c r="J2" s="113"/>
      <c r="K2" s="113"/>
      <c r="L2" s="113"/>
      <c r="M2" s="113"/>
      <c r="N2" s="611"/>
      <c r="O2" s="612"/>
      <c r="P2" s="613"/>
      <c r="Q2" s="616"/>
      <c r="R2" s="616"/>
      <c r="S2" s="617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274"/>
    </row>
    <row r="3" spans="2:30" ht="21">
      <c r="B3" s="272" t="s">
        <v>349</v>
      </c>
      <c r="C3" s="113"/>
      <c r="D3" s="113"/>
      <c r="E3" s="273">
        <f>DATA!G6</f>
        <v>0</v>
      </c>
      <c r="F3" s="113"/>
      <c r="G3" s="113"/>
      <c r="H3" s="113"/>
      <c r="I3" s="273">
        <f>DATA!H6</f>
        <v>0</v>
      </c>
      <c r="J3" s="113"/>
      <c r="K3" s="273"/>
      <c r="L3" s="113"/>
      <c r="M3" s="113"/>
      <c r="N3" s="113"/>
      <c r="O3" s="113"/>
      <c r="P3" s="113"/>
      <c r="Q3" s="113"/>
      <c r="R3" s="113"/>
      <c r="S3" s="113"/>
      <c r="T3" s="113"/>
      <c r="U3" s="275" t="s">
        <v>350</v>
      </c>
      <c r="V3" s="619" t="s">
        <v>224</v>
      </c>
      <c r="W3" s="619"/>
      <c r="X3" s="619"/>
      <c r="Y3" s="276" t="s">
        <v>351</v>
      </c>
      <c r="Z3" s="619" t="s">
        <v>224</v>
      </c>
      <c r="AA3" s="619"/>
      <c r="AB3" s="275" t="s">
        <v>352</v>
      </c>
      <c r="AC3" s="619" t="s">
        <v>224</v>
      </c>
      <c r="AD3" s="620"/>
    </row>
    <row r="4" spans="2:30" ht="6.75" customHeight="1" thickBot="1">
      <c r="B4" s="277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9"/>
    </row>
    <row r="5" spans="2:30" ht="32.25" customHeight="1">
      <c r="B5" s="621" t="s">
        <v>353</v>
      </c>
      <c r="C5" s="623" t="s">
        <v>446</v>
      </c>
      <c r="D5" s="625" t="s">
        <v>0</v>
      </c>
      <c r="E5" s="625" t="s">
        <v>354</v>
      </c>
      <c r="F5" s="625" t="s">
        <v>355</v>
      </c>
      <c r="G5" s="625" t="s">
        <v>356</v>
      </c>
      <c r="H5" s="625" t="s">
        <v>357</v>
      </c>
      <c r="I5" s="625" t="s">
        <v>358</v>
      </c>
      <c r="J5" s="625" t="s">
        <v>359</v>
      </c>
      <c r="K5" s="625" t="s">
        <v>360</v>
      </c>
      <c r="L5" s="627" t="s">
        <v>405</v>
      </c>
      <c r="M5" s="627" t="s">
        <v>404</v>
      </c>
      <c r="N5" s="629" t="str">
        <f>'06 PAGE'!B27</f>
        <v>* DF\ 5UFZ 5\RGM        C%TM</v>
      </c>
      <c r="O5" s="631"/>
      <c r="P5" s="625" t="s">
        <v>361</v>
      </c>
      <c r="Q5" s="625" t="s">
        <v>288</v>
      </c>
      <c r="R5" s="625" t="s">
        <v>362</v>
      </c>
      <c r="S5" s="633" t="s">
        <v>363</v>
      </c>
      <c r="T5" s="633"/>
      <c r="U5" s="633"/>
      <c r="V5" s="633"/>
      <c r="W5" s="633" t="s">
        <v>364</v>
      </c>
      <c r="X5" s="633"/>
      <c r="Y5" s="633"/>
      <c r="Z5" s="633"/>
      <c r="AA5" s="633" t="s">
        <v>365</v>
      </c>
      <c r="AB5" s="634" t="s">
        <v>366</v>
      </c>
      <c r="AC5" s="625" t="s">
        <v>169</v>
      </c>
      <c r="AD5" s="636" t="s">
        <v>367</v>
      </c>
    </row>
    <row r="6" spans="2:30" ht="54" customHeight="1">
      <c r="B6" s="622"/>
      <c r="C6" s="624"/>
      <c r="D6" s="626"/>
      <c r="E6" s="626"/>
      <c r="F6" s="626"/>
      <c r="G6" s="626"/>
      <c r="H6" s="626"/>
      <c r="I6" s="626"/>
      <c r="J6" s="626"/>
      <c r="K6" s="626"/>
      <c r="L6" s="628"/>
      <c r="M6" s="628"/>
      <c r="N6" s="630"/>
      <c r="O6" s="632"/>
      <c r="P6" s="626"/>
      <c r="Q6" s="626"/>
      <c r="R6" s="626"/>
      <c r="S6" s="280" t="s">
        <v>368</v>
      </c>
      <c r="T6" s="280" t="s">
        <v>369</v>
      </c>
      <c r="U6" s="280" t="s">
        <v>267</v>
      </c>
      <c r="V6" s="281" t="s">
        <v>370</v>
      </c>
      <c r="W6" s="280" t="s">
        <v>294</v>
      </c>
      <c r="X6" s="280" t="s">
        <v>371</v>
      </c>
      <c r="Y6" s="280" t="s">
        <v>372</v>
      </c>
      <c r="Z6" s="281" t="s">
        <v>370</v>
      </c>
      <c r="AA6" s="587"/>
      <c r="AB6" s="635"/>
      <c r="AC6" s="626"/>
      <c r="AD6" s="637"/>
    </row>
    <row r="7" spans="2:30" s="285" customFormat="1" ht="16.5" customHeight="1">
      <c r="B7" s="282">
        <v>1</v>
      </c>
      <c r="C7" s="283">
        <v>2</v>
      </c>
      <c r="D7" s="283">
        <v>3</v>
      </c>
      <c r="E7" s="283">
        <v>4</v>
      </c>
      <c r="F7" s="283">
        <v>5</v>
      </c>
      <c r="G7" s="283">
        <v>6</v>
      </c>
      <c r="H7" s="283">
        <v>7</v>
      </c>
      <c r="I7" s="283">
        <v>8</v>
      </c>
      <c r="J7" s="283">
        <v>9</v>
      </c>
      <c r="K7" s="283">
        <v>10</v>
      </c>
      <c r="L7" s="283">
        <v>11</v>
      </c>
      <c r="M7" s="283">
        <v>12</v>
      </c>
      <c r="N7" s="283">
        <v>13</v>
      </c>
      <c r="O7" s="283">
        <v>14</v>
      </c>
      <c r="P7" s="283">
        <v>15</v>
      </c>
      <c r="Q7" s="283">
        <v>16</v>
      </c>
      <c r="R7" s="283">
        <v>17</v>
      </c>
      <c r="S7" s="283">
        <v>18</v>
      </c>
      <c r="T7" s="283">
        <v>19</v>
      </c>
      <c r="U7" s="283">
        <v>20</v>
      </c>
      <c r="V7" s="283">
        <v>21</v>
      </c>
      <c r="W7" s="283">
        <v>22</v>
      </c>
      <c r="X7" s="283">
        <v>23</v>
      </c>
      <c r="Y7" s="283">
        <v>24</v>
      </c>
      <c r="Z7" s="283">
        <v>25</v>
      </c>
      <c r="AA7" s="283">
        <v>26</v>
      </c>
      <c r="AB7" s="283">
        <v>27</v>
      </c>
      <c r="AC7" s="283">
        <v>28</v>
      </c>
      <c r="AD7" s="284">
        <v>29</v>
      </c>
    </row>
    <row r="8" spans="2:30" ht="60" customHeight="1">
      <c r="B8" s="286">
        <v>1</v>
      </c>
      <c r="C8" s="300">
        <f>IF(B8=0,0,VLOOKUP(B8,DATA!$A$6:$Q$11,2,0))</f>
        <v>0</v>
      </c>
      <c r="D8" s="301">
        <f>IF(B8=0,0,VLOOKUP(B8,DATA!$A$6:$Q$11,6,0))</f>
        <v>0</v>
      </c>
      <c r="E8" s="355" t="s">
        <v>406</v>
      </c>
      <c r="F8" s="288">
        <f>DATA!K6</f>
        <v>0</v>
      </c>
      <c r="G8" s="288"/>
      <c r="H8" s="288"/>
      <c r="I8" s="288">
        <f>'06 PAGE'!P23</f>
        <v>0</v>
      </c>
      <c r="J8" s="288"/>
      <c r="K8" s="288"/>
      <c r="L8" s="288"/>
      <c r="M8" s="354">
        <f>IF(B8=0,0,VLOOKUP(B8,DATA!$A$6:$Q$11,17,0))</f>
        <v>0</v>
      </c>
      <c r="N8" s="354">
        <f>'06 PAGE'!G27</f>
        <v>0</v>
      </c>
      <c r="O8" s="288">
        <f>'06 PAGE'!P28</f>
        <v>0</v>
      </c>
      <c r="P8" s="288">
        <f aca="true" t="shared" si="0" ref="P8:P16">SUM(H8:O8)</f>
        <v>0</v>
      </c>
      <c r="Q8" s="288"/>
      <c r="R8" s="288">
        <f aca="true" t="shared" si="1" ref="R8:R16">P8-Q8</f>
        <v>0</v>
      </c>
      <c r="S8" s="288"/>
      <c r="T8" s="288"/>
      <c r="U8" s="288"/>
      <c r="V8" s="288">
        <f aca="true" t="shared" si="2" ref="V8:V16">SUM(S8:U8)</f>
        <v>0</v>
      </c>
      <c r="W8" s="288"/>
      <c r="X8" s="288"/>
      <c r="Y8" s="288"/>
      <c r="Z8" s="288">
        <f aca="true" t="shared" si="3" ref="Z8:Z16">SUM(W8:Y8)</f>
        <v>0</v>
      </c>
      <c r="AA8" s="288">
        <f aca="true" t="shared" si="4" ref="AA8:AA16">V8+Z8</f>
        <v>0</v>
      </c>
      <c r="AB8" s="287">
        <f>R8-AA8</f>
        <v>0</v>
      </c>
      <c r="AC8" s="288">
        <f>IF(B8=0,0,VLOOKUP(B8,DATA!$A$6:$Q$11,16,0))</f>
        <v>0</v>
      </c>
      <c r="AD8" s="289"/>
    </row>
    <row r="9" spans="2:30" ht="60" customHeight="1">
      <c r="B9" s="286">
        <f>IF(DATA!A7=0,0,DATA!A7)</f>
        <v>2</v>
      </c>
      <c r="C9" s="300">
        <f>IF(B9=0,0,VLOOKUP(B9,DATA!$A$6:$Q$11,2,0))</f>
        <v>0</v>
      </c>
      <c r="D9" s="301">
        <f>IF(B9=0,0,VLOOKUP(B9,DATA!$A$6:$Q$11,6,0))</f>
        <v>0</v>
      </c>
      <c r="E9" s="355" t="s">
        <v>406</v>
      </c>
      <c r="F9" s="288">
        <f>DATA!K7</f>
        <v>0</v>
      </c>
      <c r="G9" s="290"/>
      <c r="H9" s="290"/>
      <c r="I9" s="290"/>
      <c r="J9" s="290"/>
      <c r="K9" s="290"/>
      <c r="L9" s="290"/>
      <c r="M9" s="354">
        <f>IF(B9=0,0,VLOOKUP(B9,DATA!$A$6:$Q$11,17,0))</f>
        <v>0</v>
      </c>
      <c r="N9" s="288"/>
      <c r="O9" s="290"/>
      <c r="P9" s="288">
        <f t="shared" si="0"/>
        <v>0</v>
      </c>
      <c r="Q9" s="290"/>
      <c r="R9" s="288">
        <f t="shared" si="1"/>
        <v>0</v>
      </c>
      <c r="S9" s="290"/>
      <c r="T9" s="290"/>
      <c r="U9" s="290"/>
      <c r="V9" s="288"/>
      <c r="W9" s="290"/>
      <c r="X9" s="290"/>
      <c r="Y9" s="290"/>
      <c r="Z9" s="288"/>
      <c r="AA9" s="288"/>
      <c r="AB9" s="287">
        <f>R9-AA9</f>
        <v>0</v>
      </c>
      <c r="AC9" s="288">
        <f>IF(B9=0,0,VLOOKUP(B9,DATA!$A$6:$Q$11,16,0))</f>
        <v>0</v>
      </c>
      <c r="AD9" s="289"/>
    </row>
    <row r="10" spans="2:30" ht="60" customHeight="1">
      <c r="B10" s="286"/>
      <c r="C10" s="300">
        <f>IF(B10=0,0,VLOOKUP(B10,DATA!$A$6:$Q$11,2,0))</f>
        <v>0</v>
      </c>
      <c r="D10" s="301">
        <f>IF(B10=0,0,VLOOKUP(B10,DATA!$A$6:$Q$11,6,0))</f>
        <v>0</v>
      </c>
      <c r="E10" s="287"/>
      <c r="F10" s="290"/>
      <c r="G10" s="290"/>
      <c r="H10" s="290"/>
      <c r="I10" s="290"/>
      <c r="J10" s="290"/>
      <c r="K10" s="290"/>
      <c r="L10" s="290"/>
      <c r="M10" s="290"/>
      <c r="N10" s="288">
        <f>IF(B10=0,0,VLOOKUP(B10,DATA!$A$6:$Q$11,16,0))</f>
        <v>0</v>
      </c>
      <c r="O10" s="290"/>
      <c r="P10" s="288">
        <f t="shared" si="0"/>
        <v>0</v>
      </c>
      <c r="Q10" s="290"/>
      <c r="R10" s="288">
        <f t="shared" si="1"/>
        <v>0</v>
      </c>
      <c r="S10" s="290"/>
      <c r="T10" s="290"/>
      <c r="U10" s="290"/>
      <c r="V10" s="288">
        <f t="shared" si="2"/>
        <v>0</v>
      </c>
      <c r="W10" s="290"/>
      <c r="X10" s="290"/>
      <c r="Y10" s="290"/>
      <c r="Z10" s="288">
        <f t="shared" si="3"/>
        <v>0</v>
      </c>
      <c r="AA10" s="288">
        <f t="shared" si="4"/>
        <v>0</v>
      </c>
      <c r="AB10" s="287"/>
      <c r="AC10" s="290"/>
      <c r="AD10" s="289"/>
    </row>
    <row r="11" spans="2:30" ht="60" customHeight="1">
      <c r="B11" s="286"/>
      <c r="C11" s="300">
        <f>IF(B11=0,0,VLOOKUP(B11,DATA!$A$6:$Q$11,2,0))</f>
        <v>0</v>
      </c>
      <c r="D11" s="301">
        <f>IF(B11=0,0,VLOOKUP(B11,DATA!$A$6:$Q$11,6,0))</f>
        <v>0</v>
      </c>
      <c r="E11" s="287"/>
      <c r="F11" s="290"/>
      <c r="G11" s="290"/>
      <c r="H11" s="290"/>
      <c r="I11" s="290"/>
      <c r="J11" s="290"/>
      <c r="K11" s="290"/>
      <c r="L11" s="290"/>
      <c r="M11" s="290"/>
      <c r="N11" s="288">
        <f>IF(B11=0,0,VLOOKUP(B11,DATA!$A$6:$Q$11,16,0))</f>
        <v>0</v>
      </c>
      <c r="O11" s="290"/>
      <c r="P11" s="288">
        <f t="shared" si="0"/>
        <v>0</v>
      </c>
      <c r="Q11" s="290"/>
      <c r="R11" s="288">
        <f t="shared" si="1"/>
        <v>0</v>
      </c>
      <c r="S11" s="290"/>
      <c r="T11" s="290"/>
      <c r="U11" s="290"/>
      <c r="V11" s="288">
        <f t="shared" si="2"/>
        <v>0</v>
      </c>
      <c r="W11" s="290"/>
      <c r="X11" s="290"/>
      <c r="Y11" s="290"/>
      <c r="Z11" s="288">
        <f t="shared" si="3"/>
        <v>0</v>
      </c>
      <c r="AA11" s="288">
        <f t="shared" si="4"/>
        <v>0</v>
      </c>
      <c r="AB11" s="287"/>
      <c r="AC11" s="290"/>
      <c r="AD11" s="289"/>
    </row>
    <row r="12" spans="2:30" ht="60" customHeight="1">
      <c r="B12" s="286"/>
      <c r="C12" s="300">
        <f>IF(B12=0,0,VLOOKUP(B12,DATA!$A$6:$Q$11,2,0))</f>
        <v>0</v>
      </c>
      <c r="D12" s="301">
        <f>IF(B12=0,0,VLOOKUP(B12,DATA!$A$6:$Q$11,6,0))</f>
        <v>0</v>
      </c>
      <c r="E12" s="287"/>
      <c r="F12" s="290"/>
      <c r="G12" s="290"/>
      <c r="H12" s="290"/>
      <c r="I12" s="290"/>
      <c r="J12" s="290"/>
      <c r="K12" s="290"/>
      <c r="L12" s="290"/>
      <c r="M12" s="290"/>
      <c r="N12" s="288">
        <f>IF(B12=0,0,VLOOKUP(B12,DATA!$A$6:$Q$11,16,0))</f>
        <v>0</v>
      </c>
      <c r="O12" s="290"/>
      <c r="P12" s="288">
        <f t="shared" si="0"/>
        <v>0</v>
      </c>
      <c r="Q12" s="290"/>
      <c r="R12" s="288">
        <f t="shared" si="1"/>
        <v>0</v>
      </c>
      <c r="S12" s="290"/>
      <c r="T12" s="290"/>
      <c r="U12" s="290"/>
      <c r="V12" s="288">
        <f t="shared" si="2"/>
        <v>0</v>
      </c>
      <c r="W12" s="290"/>
      <c r="X12" s="290"/>
      <c r="Y12" s="290"/>
      <c r="Z12" s="288">
        <f t="shared" si="3"/>
        <v>0</v>
      </c>
      <c r="AA12" s="288">
        <f t="shared" si="4"/>
        <v>0</v>
      </c>
      <c r="AB12" s="287"/>
      <c r="AC12" s="290"/>
      <c r="AD12" s="289"/>
    </row>
    <row r="13" spans="2:30" ht="60" customHeight="1">
      <c r="B13" s="286"/>
      <c r="C13" s="292"/>
      <c r="D13" s="291"/>
      <c r="E13" s="287"/>
      <c r="F13" s="290"/>
      <c r="G13" s="290"/>
      <c r="H13" s="290"/>
      <c r="I13" s="290"/>
      <c r="J13" s="290"/>
      <c r="K13" s="290"/>
      <c r="L13" s="290"/>
      <c r="M13" s="290"/>
      <c r="N13" s="288"/>
      <c r="O13" s="290"/>
      <c r="P13" s="288"/>
      <c r="Q13" s="290"/>
      <c r="R13" s="288"/>
      <c r="S13" s="290"/>
      <c r="T13" s="290"/>
      <c r="U13" s="290"/>
      <c r="V13" s="288">
        <f>SUM(S14:U14)</f>
        <v>0</v>
      </c>
      <c r="W13" s="290"/>
      <c r="X13" s="290"/>
      <c r="Y13" s="290"/>
      <c r="Z13" s="288">
        <f t="shared" si="3"/>
        <v>0</v>
      </c>
      <c r="AA13" s="288">
        <f t="shared" si="4"/>
        <v>0</v>
      </c>
      <c r="AB13" s="287"/>
      <c r="AC13" s="290"/>
      <c r="AD13" s="289"/>
    </row>
    <row r="14" spans="2:30" ht="60" customHeight="1">
      <c r="B14" s="286"/>
      <c r="C14" s="292"/>
      <c r="D14" s="291"/>
      <c r="E14" s="287"/>
      <c r="F14" s="290"/>
      <c r="G14" s="290"/>
      <c r="H14" s="290"/>
      <c r="I14" s="290"/>
      <c r="J14" s="290"/>
      <c r="K14" s="290"/>
      <c r="L14" s="290"/>
      <c r="M14" s="290"/>
      <c r="N14" s="288"/>
      <c r="O14" s="290"/>
      <c r="P14" s="288">
        <f t="shared" si="0"/>
        <v>0</v>
      </c>
      <c r="Q14" s="290"/>
      <c r="R14" s="288">
        <f t="shared" si="1"/>
        <v>0</v>
      </c>
      <c r="S14" s="602" t="s">
        <v>308</v>
      </c>
      <c r="T14" s="603"/>
      <c r="U14" s="604"/>
      <c r="V14" s="288"/>
      <c r="W14" s="290"/>
      <c r="X14" s="290"/>
      <c r="Y14" s="290"/>
      <c r="Z14" s="288"/>
      <c r="AA14" s="288"/>
      <c r="AB14" s="287"/>
      <c r="AC14" s="290"/>
      <c r="AD14" s="289"/>
    </row>
    <row r="15" spans="2:30" ht="60" customHeight="1">
      <c r="B15" s="286"/>
      <c r="C15" s="292"/>
      <c r="D15" s="291"/>
      <c r="E15" s="287"/>
      <c r="F15" s="290"/>
      <c r="G15" s="290"/>
      <c r="H15" s="290"/>
      <c r="I15" s="290"/>
      <c r="J15" s="290"/>
      <c r="K15" s="290"/>
      <c r="L15" s="290"/>
      <c r="M15" s="290"/>
      <c r="N15" s="288"/>
      <c r="O15" s="290"/>
      <c r="P15" s="288">
        <f t="shared" si="0"/>
        <v>0</v>
      </c>
      <c r="Q15" s="290"/>
      <c r="R15" s="288">
        <f t="shared" si="1"/>
        <v>0</v>
      </c>
      <c r="S15" s="605" t="s">
        <v>468</v>
      </c>
      <c r="T15" s="606"/>
      <c r="U15" s="606"/>
      <c r="V15" s="606"/>
      <c r="W15" s="606"/>
      <c r="X15" s="606"/>
      <c r="Y15" s="606"/>
      <c r="Z15" s="606"/>
      <c r="AA15" s="607"/>
      <c r="AB15" s="287"/>
      <c r="AC15" s="290"/>
      <c r="AD15" s="289"/>
    </row>
    <row r="16" spans="2:30" ht="78" customHeight="1" thickBot="1">
      <c r="B16" s="293"/>
      <c r="C16" s="294"/>
      <c r="D16" s="295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7">
        <f t="shared" si="0"/>
        <v>0</v>
      </c>
      <c r="Q16" s="296"/>
      <c r="R16" s="297">
        <f t="shared" si="1"/>
        <v>0</v>
      </c>
      <c r="S16" s="296"/>
      <c r="T16" s="296"/>
      <c r="U16" s="296"/>
      <c r="V16" s="297">
        <f t="shared" si="2"/>
        <v>0</v>
      </c>
      <c r="W16" s="296"/>
      <c r="X16" s="296"/>
      <c r="Y16" s="296"/>
      <c r="Z16" s="297">
        <f t="shared" si="3"/>
        <v>0</v>
      </c>
      <c r="AA16" s="297">
        <f t="shared" si="4"/>
        <v>0</v>
      </c>
      <c r="AB16" s="296"/>
      <c r="AC16" s="296"/>
      <c r="AD16" s="298"/>
    </row>
    <row r="17" ht="14.25" hidden="1">
      <c r="AB17" s="299">
        <f>SUM(AB8:AB16)</f>
        <v>0</v>
      </c>
    </row>
  </sheetData>
  <sheetProtection/>
  <mergeCells count="31">
    <mergeCell ref="AB5:AB6"/>
    <mergeCell ref="AC5:AC6"/>
    <mergeCell ref="AD5:AD6"/>
    <mergeCell ref="P5:P6"/>
    <mergeCell ref="Q5:Q6"/>
    <mergeCell ref="R5:R6"/>
    <mergeCell ref="S5:V5"/>
    <mergeCell ref="W5:Z5"/>
    <mergeCell ref="AA5:AA6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S14:U14"/>
    <mergeCell ref="S15:AA15"/>
    <mergeCell ref="N1:P2"/>
    <mergeCell ref="Q1:S2"/>
    <mergeCell ref="AB1:AC1"/>
    <mergeCell ref="V3:X3"/>
    <mergeCell ref="Z3:AA3"/>
    <mergeCell ref="AC3:AD3"/>
    <mergeCell ref="N5:N6"/>
    <mergeCell ref="O5:O6"/>
  </mergeCells>
  <conditionalFormatting sqref="C10:E16 A9:B16 S9:U13 F8:AC8 F9:R16 AB9:IV16 V8:AA14 S16:AA16">
    <cfRule type="cellIs" priority="4" dxfId="18" operator="equal" stopIfTrue="1">
      <formula>0</formula>
    </cfRule>
  </conditionalFormatting>
  <printOptions/>
  <pageMargins left="0.31" right="0.15" top="0.22" bottom="0.36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201"/>
  <sheetViews>
    <sheetView zoomScalePageLayoutView="0" workbookViewId="0" topLeftCell="A4">
      <selection activeCell="B8" sqref="B8"/>
    </sheetView>
  </sheetViews>
  <sheetFormatPr defaultColWidth="9.140625" defaultRowHeight="15"/>
  <cols>
    <col min="1" max="1" width="10.00390625" style="0" customWidth="1"/>
    <col min="2" max="2" width="13.28125" style="0" customWidth="1"/>
    <col min="4" max="4" width="12.421875" style="0" customWidth="1"/>
    <col min="7" max="7" width="8.421875" style="0" customWidth="1"/>
    <col min="8" max="8" width="7.28125" style="0" customWidth="1"/>
    <col min="9" max="9" width="18.57421875" style="0" customWidth="1"/>
    <col min="11" max="11" width="9.140625" style="214" customWidth="1"/>
  </cols>
  <sheetData>
    <row r="1" spans="1:11" ht="25.5" customHeight="1">
      <c r="A1" s="663" t="s">
        <v>189</v>
      </c>
      <c r="B1" s="664"/>
      <c r="C1" s="664"/>
      <c r="D1" s="664"/>
      <c r="E1" s="664"/>
      <c r="F1" s="664"/>
      <c r="G1" s="664"/>
      <c r="H1" s="664"/>
      <c r="I1" s="665"/>
      <c r="K1" s="213">
        <f>DATA!A6</f>
        <v>1</v>
      </c>
    </row>
    <row r="2" spans="1:9" ht="5.25" customHeight="1">
      <c r="A2" s="191"/>
      <c r="B2" s="113"/>
      <c r="C2" s="113"/>
      <c r="D2" s="113"/>
      <c r="E2" s="113"/>
      <c r="F2" s="113"/>
      <c r="G2" s="113"/>
      <c r="H2" s="113"/>
      <c r="I2" s="192"/>
    </row>
    <row r="3" spans="1:9" ht="31.5">
      <c r="A3" s="666" t="s">
        <v>190</v>
      </c>
      <c r="B3" s="667"/>
      <c r="C3" s="667"/>
      <c r="D3" s="667"/>
      <c r="E3" s="667"/>
      <c r="F3" s="667"/>
      <c r="G3" s="667"/>
      <c r="H3" s="667"/>
      <c r="I3" s="668"/>
    </row>
    <row r="4" spans="1:9" ht="18.75" thickBot="1">
      <c r="A4" s="638" t="s">
        <v>204</v>
      </c>
      <c r="B4" s="639"/>
      <c r="C4" s="639"/>
      <c r="D4" s="640">
        <f>VLOOKUP(K1,DATA!$A$6:$Q$11,2,0)</f>
        <v>0</v>
      </c>
      <c r="E4" s="640"/>
      <c r="F4" s="640"/>
      <c r="G4" s="640"/>
      <c r="H4" s="89" t="s">
        <v>191</v>
      </c>
      <c r="I4" s="194">
        <f>VLOOKUP(K1,DATA!$A$6:$Q$11,6,0)</f>
        <v>0</v>
      </c>
    </row>
    <row r="5" spans="1:9" ht="75.75" customHeight="1">
      <c r="A5" s="641" t="s">
        <v>215</v>
      </c>
      <c r="B5" s="642"/>
      <c r="C5" s="642"/>
      <c r="D5" s="642"/>
      <c r="E5" s="642"/>
      <c r="F5" s="642"/>
      <c r="G5" s="642"/>
      <c r="H5" s="642"/>
      <c r="I5" s="643"/>
    </row>
    <row r="6" spans="1:9" ht="18">
      <c r="A6" s="644" t="s">
        <v>192</v>
      </c>
      <c r="B6" s="645"/>
      <c r="C6" s="645"/>
      <c r="D6" s="645"/>
      <c r="E6" s="645"/>
      <c r="F6" s="645"/>
      <c r="G6" s="645"/>
      <c r="H6" s="645"/>
      <c r="I6" s="646"/>
    </row>
    <row r="7" spans="1:9" ht="18">
      <c r="A7" s="196" t="s">
        <v>152</v>
      </c>
      <c r="B7" s="210" t="s">
        <v>224</v>
      </c>
      <c r="C7" s="208"/>
      <c r="D7" s="208"/>
      <c r="E7" s="5"/>
      <c r="F7" s="5"/>
      <c r="G7" s="5"/>
      <c r="H7" s="5"/>
      <c r="I7" s="197"/>
    </row>
    <row r="8" spans="1:9" ht="18">
      <c r="A8" s="198" t="s">
        <v>153</v>
      </c>
      <c r="B8" s="414">
        <f ca="1">TODAY()</f>
        <v>43852</v>
      </c>
      <c r="C8" s="86"/>
      <c r="D8" s="86"/>
      <c r="E8" s="86"/>
      <c r="F8" s="86"/>
      <c r="G8" s="86"/>
      <c r="H8" s="86"/>
      <c r="I8" s="199"/>
    </row>
    <row r="9" spans="1:9" ht="14.25">
      <c r="A9" s="191"/>
      <c r="B9" s="113"/>
      <c r="C9" s="113"/>
      <c r="D9" s="113"/>
      <c r="E9" s="113"/>
      <c r="F9" s="113"/>
      <c r="G9" s="113"/>
      <c r="H9" s="113"/>
      <c r="I9" s="192"/>
    </row>
    <row r="10" spans="1:9" ht="31.5">
      <c r="A10" s="660" t="s">
        <v>194</v>
      </c>
      <c r="B10" s="661"/>
      <c r="C10" s="661"/>
      <c r="D10" s="661"/>
      <c r="E10" s="661"/>
      <c r="F10" s="661"/>
      <c r="G10" s="661"/>
      <c r="H10" s="661"/>
      <c r="I10" s="662"/>
    </row>
    <row r="11" spans="1:9" ht="31.5" customHeight="1">
      <c r="A11" s="652" t="s">
        <v>193</v>
      </c>
      <c r="B11" s="653"/>
      <c r="C11" s="653"/>
      <c r="D11" s="653"/>
      <c r="E11" s="653"/>
      <c r="F11" s="653"/>
      <c r="G11" s="653"/>
      <c r="H11" s="653"/>
      <c r="I11" s="654"/>
    </row>
    <row r="12" spans="1:9" ht="18.75" thickBot="1">
      <c r="A12" s="638" t="s">
        <v>216</v>
      </c>
      <c r="B12" s="639"/>
      <c r="C12" s="639"/>
      <c r="D12" s="640">
        <f>D4</f>
        <v>0</v>
      </c>
      <c r="E12" s="640"/>
      <c r="F12" s="640"/>
      <c r="G12" s="640"/>
      <c r="H12" s="89" t="s">
        <v>195</v>
      </c>
      <c r="I12" s="194">
        <f>I4</f>
        <v>0</v>
      </c>
    </row>
    <row r="13" spans="1:9" ht="18.75" thickBot="1">
      <c r="A13" s="200" t="s">
        <v>217</v>
      </c>
      <c r="B13" s="152"/>
      <c r="C13" s="89" t="s">
        <v>220</v>
      </c>
      <c r="D13" s="152"/>
      <c r="E13" s="655" t="s">
        <v>218</v>
      </c>
      <c r="F13" s="655"/>
      <c r="G13" s="655"/>
      <c r="H13" s="655"/>
      <c r="I13" s="656"/>
    </row>
    <row r="14" spans="1:9" ht="60.75" customHeight="1">
      <c r="A14" s="641" t="s">
        <v>222</v>
      </c>
      <c r="B14" s="642"/>
      <c r="C14" s="642"/>
      <c r="D14" s="642"/>
      <c r="E14" s="642"/>
      <c r="F14" s="642"/>
      <c r="G14" s="642"/>
      <c r="H14" s="642"/>
      <c r="I14" s="643"/>
    </row>
    <row r="15" spans="1:9" ht="30" customHeight="1">
      <c r="A15" s="191"/>
      <c r="B15" s="113"/>
      <c r="C15" s="5"/>
      <c r="D15" s="5"/>
      <c r="E15" s="5"/>
      <c r="F15" s="5"/>
      <c r="G15" s="5"/>
      <c r="H15" s="5"/>
      <c r="I15" s="197"/>
    </row>
    <row r="16" spans="1:9" ht="18">
      <c r="A16" s="198" t="s">
        <v>154</v>
      </c>
      <c r="B16" s="86"/>
      <c r="C16" s="114"/>
      <c r="D16" s="114"/>
      <c r="E16" s="114"/>
      <c r="F16" s="114"/>
      <c r="G16" s="114"/>
      <c r="H16" s="114"/>
      <c r="I16" s="202"/>
    </row>
    <row r="17" spans="1:9" ht="5.25" customHeight="1">
      <c r="A17" s="191"/>
      <c r="B17" s="113"/>
      <c r="C17" s="113"/>
      <c r="D17" s="113"/>
      <c r="E17" s="113"/>
      <c r="F17" s="113"/>
      <c r="G17" s="113"/>
      <c r="H17" s="113"/>
      <c r="I17" s="192"/>
    </row>
    <row r="18" spans="1:9" ht="31.5" customHeight="1">
      <c r="A18" s="657" t="s">
        <v>155</v>
      </c>
      <c r="B18" s="658"/>
      <c r="C18" s="658"/>
      <c r="D18" s="658"/>
      <c r="E18" s="658"/>
      <c r="F18" s="658"/>
      <c r="G18" s="658"/>
      <c r="H18" s="658"/>
      <c r="I18" s="659"/>
    </row>
    <row r="19" spans="1:9" ht="62.25" customHeight="1">
      <c r="A19" s="641" t="s">
        <v>221</v>
      </c>
      <c r="B19" s="642"/>
      <c r="C19" s="642"/>
      <c r="D19" s="642"/>
      <c r="E19" s="642"/>
      <c r="F19" s="642"/>
      <c r="G19" s="642"/>
      <c r="H19" s="642"/>
      <c r="I19" s="643"/>
    </row>
    <row r="20" spans="1:9" ht="15" customHeight="1">
      <c r="A20" s="196"/>
      <c r="B20" s="5"/>
      <c r="C20" s="5"/>
      <c r="D20" s="5"/>
      <c r="E20" s="5"/>
      <c r="F20" s="5"/>
      <c r="G20" s="5"/>
      <c r="H20" s="5"/>
      <c r="I20" s="197"/>
    </row>
    <row r="21" spans="1:9" ht="18.75" thickBot="1">
      <c r="A21" s="193" t="s">
        <v>196</v>
      </c>
      <c r="B21" s="5" t="str">
        <f>B7</f>
        <v>EFJGUZ</v>
      </c>
      <c r="C21" s="5"/>
      <c r="D21" s="5"/>
      <c r="E21" s="647" t="s">
        <v>157</v>
      </c>
      <c r="F21" s="647"/>
      <c r="G21" s="87"/>
      <c r="H21" s="87"/>
      <c r="I21" s="203"/>
    </row>
    <row r="22" spans="1:9" ht="18">
      <c r="A22" s="193" t="s">
        <v>130</v>
      </c>
      <c r="B22" s="413">
        <f>B8</f>
        <v>43852</v>
      </c>
      <c r="C22" s="5"/>
      <c r="D22" s="5"/>
      <c r="E22" s="639" t="s">
        <v>158</v>
      </c>
      <c r="F22" s="647"/>
      <c r="G22" s="216">
        <f>D12</f>
        <v>0</v>
      </c>
      <c r="H22" s="216"/>
      <c r="I22" s="217"/>
    </row>
    <row r="23" spans="1:9" ht="18">
      <c r="A23" s="198"/>
      <c r="B23" s="86"/>
      <c r="C23" s="86"/>
      <c r="D23" s="86"/>
      <c r="E23" s="648" t="s">
        <v>159</v>
      </c>
      <c r="F23" s="648"/>
      <c r="G23" s="218">
        <f>I12</f>
        <v>0</v>
      </c>
      <c r="H23" s="218"/>
      <c r="I23" s="219"/>
    </row>
    <row r="24" spans="1:9" ht="6.75" customHeight="1">
      <c r="A24" s="191"/>
      <c r="B24" s="113"/>
      <c r="C24" s="113"/>
      <c r="D24" s="113"/>
      <c r="E24" s="113"/>
      <c r="F24" s="113"/>
      <c r="G24" s="113"/>
      <c r="H24" s="113"/>
      <c r="I24" s="192"/>
    </row>
    <row r="25" spans="1:14" ht="24">
      <c r="A25" s="649" t="s">
        <v>160</v>
      </c>
      <c r="B25" s="650"/>
      <c r="C25" s="650"/>
      <c r="D25" s="650"/>
      <c r="E25" s="650"/>
      <c r="F25" s="650"/>
      <c r="G25" s="650"/>
      <c r="H25" s="650"/>
      <c r="I25" s="651"/>
      <c r="J25" s="90"/>
      <c r="K25" s="215"/>
      <c r="L25" s="90"/>
      <c r="M25" s="90"/>
      <c r="N25" s="90"/>
    </row>
    <row r="26" spans="1:9" ht="18.75" thickBot="1">
      <c r="A26" s="638" t="s">
        <v>204</v>
      </c>
      <c r="B26" s="639"/>
      <c r="C26" s="639"/>
      <c r="D26" s="640">
        <f>D4</f>
        <v>0</v>
      </c>
      <c r="E26" s="640"/>
      <c r="F26" s="640"/>
      <c r="G26" s="640"/>
      <c r="H26" s="89" t="s">
        <v>195</v>
      </c>
      <c r="I26" s="194">
        <f>I4</f>
        <v>0</v>
      </c>
    </row>
    <row r="27" spans="1:9" ht="36.75" customHeight="1">
      <c r="A27" s="641" t="s">
        <v>219</v>
      </c>
      <c r="B27" s="642"/>
      <c r="C27" s="642"/>
      <c r="D27" s="642"/>
      <c r="E27" s="642"/>
      <c r="F27" s="642"/>
      <c r="G27" s="642"/>
      <c r="H27" s="642"/>
      <c r="I27" s="643"/>
    </row>
    <row r="28" spans="1:9" ht="23.25" customHeight="1">
      <c r="A28" s="360"/>
      <c r="B28" s="361"/>
      <c r="C28" s="361"/>
      <c r="D28" s="361"/>
      <c r="E28" s="361"/>
      <c r="F28" s="361"/>
      <c r="G28" s="361"/>
      <c r="H28" s="361"/>
      <c r="I28" s="362"/>
    </row>
    <row r="29" spans="1:9" ht="15" customHeight="1">
      <c r="A29" s="195"/>
      <c r="B29" s="88"/>
      <c r="C29" s="88"/>
      <c r="D29" s="88"/>
      <c r="E29" s="88"/>
      <c r="F29" s="88"/>
      <c r="G29" s="88"/>
      <c r="H29" s="88"/>
      <c r="I29" s="201"/>
    </row>
    <row r="30" spans="1:9" ht="18">
      <c r="A30" s="196" t="s">
        <v>196</v>
      </c>
      <c r="B30" s="5" t="str">
        <f>B7</f>
        <v>EFJGUZ</v>
      </c>
      <c r="C30" s="5"/>
      <c r="D30" s="5"/>
      <c r="E30" s="5"/>
      <c r="F30" s="5"/>
      <c r="G30" s="5"/>
      <c r="H30" s="5"/>
      <c r="I30" s="197"/>
    </row>
    <row r="31" spans="1:9" ht="18">
      <c r="A31" s="196" t="s">
        <v>130</v>
      </c>
      <c r="B31" s="413">
        <f>B8</f>
        <v>43852</v>
      </c>
      <c r="C31" s="5"/>
      <c r="D31" s="5"/>
      <c r="E31" s="5"/>
      <c r="F31" s="5"/>
      <c r="G31" s="5"/>
      <c r="H31" s="5"/>
      <c r="I31" s="197"/>
    </row>
    <row r="32" spans="1:9" ht="18.75" thickBot="1">
      <c r="A32" s="204"/>
      <c r="B32" s="205"/>
      <c r="C32" s="205"/>
      <c r="D32" s="205"/>
      <c r="E32" s="206"/>
      <c r="F32" s="206"/>
      <c r="G32" s="206"/>
      <c r="H32" s="206"/>
      <c r="I32" s="207"/>
    </row>
    <row r="33" spans="1:11" ht="25.5" customHeight="1">
      <c r="A33" s="663" t="s">
        <v>189</v>
      </c>
      <c r="B33" s="664"/>
      <c r="C33" s="664"/>
      <c r="D33" s="664"/>
      <c r="E33" s="664"/>
      <c r="F33" s="664"/>
      <c r="G33" s="664"/>
      <c r="H33" s="664"/>
      <c r="I33" s="665"/>
      <c r="K33" s="213">
        <f>DATA!A7</f>
        <v>2</v>
      </c>
    </row>
    <row r="34" spans="1:9" ht="5.25" customHeight="1">
      <c r="A34" s="191"/>
      <c r="B34" s="113"/>
      <c r="C34" s="113"/>
      <c r="D34" s="113"/>
      <c r="E34" s="113"/>
      <c r="F34" s="113"/>
      <c r="G34" s="113"/>
      <c r="H34" s="113"/>
      <c r="I34" s="192"/>
    </row>
    <row r="35" spans="1:9" ht="31.5">
      <c r="A35" s="666" t="s">
        <v>190</v>
      </c>
      <c r="B35" s="667"/>
      <c r="C35" s="667"/>
      <c r="D35" s="667"/>
      <c r="E35" s="667"/>
      <c r="F35" s="667"/>
      <c r="G35" s="667"/>
      <c r="H35" s="667"/>
      <c r="I35" s="668"/>
    </row>
    <row r="36" spans="1:9" ht="18.75" thickBot="1">
      <c r="A36" s="638" t="s">
        <v>204</v>
      </c>
      <c r="B36" s="639"/>
      <c r="C36" s="639"/>
      <c r="D36" s="640">
        <f>VLOOKUP(K33,DATA!$A$6:$Q$11,2,0)</f>
        <v>0</v>
      </c>
      <c r="E36" s="640"/>
      <c r="F36" s="640"/>
      <c r="G36" s="640"/>
      <c r="H36" s="89" t="s">
        <v>191</v>
      </c>
      <c r="I36" s="194">
        <f>VLOOKUP(K33,DATA!$A$6:$Q$11,6,0)</f>
        <v>0</v>
      </c>
    </row>
    <row r="37" spans="1:9" ht="75.75" customHeight="1">
      <c r="A37" s="641" t="s">
        <v>215</v>
      </c>
      <c r="B37" s="642"/>
      <c r="C37" s="642"/>
      <c r="D37" s="642"/>
      <c r="E37" s="642"/>
      <c r="F37" s="642"/>
      <c r="G37" s="642"/>
      <c r="H37" s="642"/>
      <c r="I37" s="643"/>
    </row>
    <row r="38" spans="1:9" ht="14.25" customHeight="1">
      <c r="A38" s="644"/>
      <c r="B38" s="645"/>
      <c r="C38" s="645"/>
      <c r="D38" s="645"/>
      <c r="E38" s="645"/>
      <c r="F38" s="645"/>
      <c r="G38" s="645"/>
      <c r="H38" s="645"/>
      <c r="I38" s="646"/>
    </row>
    <row r="39" spans="1:9" ht="18">
      <c r="A39" s="644" t="s">
        <v>192</v>
      </c>
      <c r="B39" s="645"/>
      <c r="C39" s="645"/>
      <c r="D39" s="645"/>
      <c r="E39" s="645"/>
      <c r="F39" s="645"/>
      <c r="G39" s="645"/>
      <c r="H39" s="645"/>
      <c r="I39" s="646"/>
    </row>
    <row r="40" spans="1:9" ht="18">
      <c r="A40" s="196" t="s">
        <v>152</v>
      </c>
      <c r="B40" s="5" t="str">
        <f>B7</f>
        <v>EFJGUZ</v>
      </c>
      <c r="C40" s="5"/>
      <c r="D40" s="5"/>
      <c r="E40" s="5"/>
      <c r="F40" s="5"/>
      <c r="G40" s="5"/>
      <c r="H40" s="5"/>
      <c r="I40" s="197"/>
    </row>
    <row r="41" spans="1:9" ht="18">
      <c r="A41" s="198" t="s">
        <v>153</v>
      </c>
      <c r="B41" s="413">
        <f>B8</f>
        <v>43852</v>
      </c>
      <c r="C41" s="86"/>
      <c r="D41" s="86"/>
      <c r="E41" s="86"/>
      <c r="F41" s="86"/>
      <c r="G41" s="86"/>
      <c r="H41" s="86"/>
      <c r="I41" s="199"/>
    </row>
    <row r="42" spans="1:9" ht="14.25">
      <c r="A42" s="191"/>
      <c r="B42" s="113"/>
      <c r="C42" s="113"/>
      <c r="D42" s="113"/>
      <c r="E42" s="113"/>
      <c r="F42" s="113"/>
      <c r="G42" s="113"/>
      <c r="H42" s="113"/>
      <c r="I42" s="192"/>
    </row>
    <row r="43" spans="1:9" ht="31.5">
      <c r="A43" s="660" t="s">
        <v>194</v>
      </c>
      <c r="B43" s="661"/>
      <c r="C43" s="661"/>
      <c r="D43" s="661"/>
      <c r="E43" s="661"/>
      <c r="F43" s="661"/>
      <c r="G43" s="661"/>
      <c r="H43" s="661"/>
      <c r="I43" s="662"/>
    </row>
    <row r="44" spans="1:9" ht="31.5" customHeight="1">
      <c r="A44" s="652" t="s">
        <v>193</v>
      </c>
      <c r="B44" s="653"/>
      <c r="C44" s="653"/>
      <c r="D44" s="653"/>
      <c r="E44" s="653"/>
      <c r="F44" s="653"/>
      <c r="G44" s="653"/>
      <c r="H44" s="653"/>
      <c r="I44" s="654"/>
    </row>
    <row r="45" spans="1:9" ht="18.75" thickBot="1">
      <c r="A45" s="638" t="s">
        <v>216</v>
      </c>
      <c r="B45" s="639"/>
      <c r="C45" s="639"/>
      <c r="D45" s="640">
        <f>D36</f>
        <v>0</v>
      </c>
      <c r="E45" s="640"/>
      <c r="F45" s="640"/>
      <c r="G45" s="640"/>
      <c r="H45" s="89" t="s">
        <v>195</v>
      </c>
      <c r="I45" s="194">
        <f>I36</f>
        <v>0</v>
      </c>
    </row>
    <row r="46" spans="1:9" ht="18.75" thickBot="1">
      <c r="A46" s="200" t="s">
        <v>217</v>
      </c>
      <c r="B46" s="415">
        <v>29495</v>
      </c>
      <c r="C46" s="89" t="s">
        <v>220</v>
      </c>
      <c r="D46" s="416">
        <v>40694</v>
      </c>
      <c r="E46" s="655" t="s">
        <v>218</v>
      </c>
      <c r="F46" s="655"/>
      <c r="G46" s="655"/>
      <c r="H46" s="655"/>
      <c r="I46" s="656"/>
    </row>
    <row r="47" spans="1:9" ht="75" customHeight="1">
      <c r="A47" s="641" t="s">
        <v>222</v>
      </c>
      <c r="B47" s="642"/>
      <c r="C47" s="642"/>
      <c r="D47" s="642"/>
      <c r="E47" s="642"/>
      <c r="F47" s="642"/>
      <c r="G47" s="642"/>
      <c r="H47" s="642"/>
      <c r="I47" s="643"/>
    </row>
    <row r="48" spans="1:9" ht="18">
      <c r="A48" s="191"/>
      <c r="B48" s="113"/>
      <c r="C48" s="5"/>
      <c r="D48" s="5"/>
      <c r="E48" s="5"/>
      <c r="F48" s="5"/>
      <c r="G48" s="5"/>
      <c r="H48" s="5"/>
      <c r="I48" s="197"/>
    </row>
    <row r="49" spans="1:9" ht="18">
      <c r="A49" s="198" t="s">
        <v>154</v>
      </c>
      <c r="B49" s="86"/>
      <c r="C49" s="114"/>
      <c r="D49" s="114"/>
      <c r="E49" s="114"/>
      <c r="F49" s="114"/>
      <c r="G49" s="114"/>
      <c r="H49" s="114"/>
      <c r="I49" s="202"/>
    </row>
    <row r="50" spans="1:9" ht="5.25" customHeight="1">
      <c r="A50" s="191"/>
      <c r="B50" s="113"/>
      <c r="C50" s="113"/>
      <c r="D50" s="113"/>
      <c r="E50" s="113"/>
      <c r="F50" s="113"/>
      <c r="G50" s="113"/>
      <c r="H50" s="113"/>
      <c r="I50" s="192"/>
    </row>
    <row r="51" spans="1:9" ht="31.5" customHeight="1">
      <c r="A51" s="657" t="s">
        <v>155</v>
      </c>
      <c r="B51" s="658"/>
      <c r="C51" s="658"/>
      <c r="D51" s="658"/>
      <c r="E51" s="658"/>
      <c r="F51" s="658"/>
      <c r="G51" s="658"/>
      <c r="H51" s="658"/>
      <c r="I51" s="659"/>
    </row>
    <row r="52" spans="1:9" ht="62.25" customHeight="1">
      <c r="A52" s="641" t="s">
        <v>221</v>
      </c>
      <c r="B52" s="642"/>
      <c r="C52" s="642"/>
      <c r="D52" s="642"/>
      <c r="E52" s="642"/>
      <c r="F52" s="642"/>
      <c r="G52" s="642"/>
      <c r="H52" s="642"/>
      <c r="I52" s="643"/>
    </row>
    <row r="53" spans="1:9" ht="15" customHeight="1">
      <c r="A53" s="644"/>
      <c r="B53" s="645"/>
      <c r="C53" s="645"/>
      <c r="D53" s="645"/>
      <c r="E53" s="645"/>
      <c r="F53" s="645"/>
      <c r="G53" s="645"/>
      <c r="H53" s="645"/>
      <c r="I53" s="646"/>
    </row>
    <row r="54" spans="1:9" ht="15" customHeight="1">
      <c r="A54" s="196"/>
      <c r="B54" s="5"/>
      <c r="C54" s="5"/>
      <c r="D54" s="5"/>
      <c r="E54" s="5"/>
      <c r="F54" s="5"/>
      <c r="G54" s="5"/>
      <c r="H54" s="5"/>
      <c r="I54" s="197"/>
    </row>
    <row r="55" spans="1:9" ht="18">
      <c r="A55" s="193" t="s">
        <v>196</v>
      </c>
      <c r="B55" s="5" t="str">
        <f>B21</f>
        <v>EFJGUZ</v>
      </c>
      <c r="C55" s="5"/>
      <c r="D55" s="5"/>
      <c r="E55" s="647" t="s">
        <v>157</v>
      </c>
      <c r="F55" s="647"/>
      <c r="G55" s="5"/>
      <c r="H55" s="5"/>
      <c r="I55" s="197"/>
    </row>
    <row r="56" spans="1:9" ht="18">
      <c r="A56" s="193" t="s">
        <v>130</v>
      </c>
      <c r="B56" s="413">
        <f>B22</f>
        <v>43852</v>
      </c>
      <c r="C56" s="5"/>
      <c r="D56" s="5"/>
      <c r="E56" s="639" t="s">
        <v>158</v>
      </c>
      <c r="F56" s="647"/>
      <c r="G56" s="218">
        <f>D45</f>
        <v>0</v>
      </c>
      <c r="H56" s="218"/>
      <c r="I56" s="219"/>
    </row>
    <row r="57" spans="1:9" ht="18">
      <c r="A57" s="198"/>
      <c r="B57" s="86"/>
      <c r="C57" s="86"/>
      <c r="D57" s="86"/>
      <c r="E57" s="648" t="s">
        <v>159</v>
      </c>
      <c r="F57" s="648"/>
      <c r="G57" s="86">
        <f>I45</f>
        <v>0</v>
      </c>
      <c r="H57" s="86"/>
      <c r="I57" s="199"/>
    </row>
    <row r="58" spans="1:9" ht="6.75" customHeight="1">
      <c r="A58" s="191"/>
      <c r="B58" s="113"/>
      <c r="C58" s="113"/>
      <c r="D58" s="113"/>
      <c r="E58" s="113"/>
      <c r="F58" s="113"/>
      <c r="G58" s="113"/>
      <c r="H58" s="113"/>
      <c r="I58" s="192"/>
    </row>
    <row r="59" spans="1:14" ht="24">
      <c r="A59" s="649" t="s">
        <v>160</v>
      </c>
      <c r="B59" s="650"/>
      <c r="C59" s="650"/>
      <c r="D59" s="650"/>
      <c r="E59" s="650"/>
      <c r="F59" s="650"/>
      <c r="G59" s="650"/>
      <c r="H59" s="650"/>
      <c r="I59" s="651"/>
      <c r="J59" s="90"/>
      <c r="K59" s="215"/>
      <c r="L59" s="90"/>
      <c r="M59" s="90"/>
      <c r="N59" s="90"/>
    </row>
    <row r="60" spans="1:9" ht="18.75" thickBot="1">
      <c r="A60" s="638" t="s">
        <v>204</v>
      </c>
      <c r="B60" s="639"/>
      <c r="C60" s="639"/>
      <c r="D60" s="640">
        <f>D36</f>
        <v>0</v>
      </c>
      <c r="E60" s="640"/>
      <c r="F60" s="640"/>
      <c r="G60" s="640"/>
      <c r="H60" s="89" t="s">
        <v>195</v>
      </c>
      <c r="I60" s="194">
        <f>I36</f>
        <v>0</v>
      </c>
    </row>
    <row r="61" spans="1:9" ht="36.75" customHeight="1">
      <c r="A61" s="641" t="s">
        <v>219</v>
      </c>
      <c r="B61" s="642"/>
      <c r="C61" s="642"/>
      <c r="D61" s="642"/>
      <c r="E61" s="642"/>
      <c r="F61" s="642"/>
      <c r="G61" s="642"/>
      <c r="H61" s="642"/>
      <c r="I61" s="643"/>
    </row>
    <row r="62" spans="1:9" ht="3.75" customHeight="1">
      <c r="A62" s="644"/>
      <c r="B62" s="645"/>
      <c r="C62" s="645"/>
      <c r="D62" s="645"/>
      <c r="E62" s="645"/>
      <c r="F62" s="645"/>
      <c r="G62" s="645"/>
      <c r="H62" s="645"/>
      <c r="I62" s="646"/>
    </row>
    <row r="63" spans="1:9" ht="18">
      <c r="A63" s="196" t="s">
        <v>156</v>
      </c>
      <c r="B63" s="5" t="str">
        <f>B30</f>
        <v>EFJGUZ</v>
      </c>
      <c r="C63" s="5"/>
      <c r="D63" s="5"/>
      <c r="E63" s="5"/>
      <c r="F63" s="5"/>
      <c r="G63" s="5"/>
      <c r="H63" s="5"/>
      <c r="I63" s="197"/>
    </row>
    <row r="64" spans="1:9" ht="18">
      <c r="A64" s="196" t="s">
        <v>130</v>
      </c>
      <c r="B64" s="413">
        <f>B31</f>
        <v>43852</v>
      </c>
      <c r="C64" s="5"/>
      <c r="D64" s="5"/>
      <c r="E64" s="5"/>
      <c r="F64" s="5"/>
      <c r="G64" s="5"/>
      <c r="H64" s="5"/>
      <c r="I64" s="197"/>
    </row>
    <row r="65" spans="1:9" ht="18.75" thickBot="1">
      <c r="A65" s="204"/>
      <c r="B65" s="205"/>
      <c r="C65" s="205"/>
      <c r="D65" s="205"/>
      <c r="E65" s="206"/>
      <c r="F65" s="206"/>
      <c r="G65" s="206"/>
      <c r="H65" s="206"/>
      <c r="I65" s="207"/>
    </row>
    <row r="66" spans="1:11" ht="25.5" customHeight="1">
      <c r="A66" s="663" t="s">
        <v>189</v>
      </c>
      <c r="B66" s="664"/>
      <c r="C66" s="664"/>
      <c r="D66" s="664"/>
      <c r="E66" s="664"/>
      <c r="F66" s="664"/>
      <c r="G66" s="664"/>
      <c r="H66" s="664"/>
      <c r="I66" s="665"/>
      <c r="K66" s="213">
        <v>3</v>
      </c>
    </row>
    <row r="67" spans="1:9" ht="5.25" customHeight="1">
      <c r="A67" s="191"/>
      <c r="B67" s="113"/>
      <c r="C67" s="113"/>
      <c r="D67" s="113"/>
      <c r="E67" s="113"/>
      <c r="F67" s="113"/>
      <c r="G67" s="113"/>
      <c r="H67" s="113"/>
      <c r="I67" s="192"/>
    </row>
    <row r="68" spans="1:9" ht="31.5">
      <c r="A68" s="666" t="s">
        <v>190</v>
      </c>
      <c r="B68" s="667"/>
      <c r="C68" s="667"/>
      <c r="D68" s="667"/>
      <c r="E68" s="667"/>
      <c r="F68" s="667"/>
      <c r="G68" s="667"/>
      <c r="H68" s="667"/>
      <c r="I68" s="668"/>
    </row>
    <row r="69" spans="1:9" ht="18.75" thickBot="1">
      <c r="A69" s="638" t="s">
        <v>204</v>
      </c>
      <c r="B69" s="639"/>
      <c r="C69" s="639"/>
      <c r="D69" s="640" t="e">
        <f>VLOOKUP(K66,DATA!$A$6:$Q$11,2,0)</f>
        <v>#N/A</v>
      </c>
      <c r="E69" s="640"/>
      <c r="F69" s="640"/>
      <c r="G69" s="640"/>
      <c r="H69" s="89" t="s">
        <v>191</v>
      </c>
      <c r="I69" s="194" t="e">
        <f>VLOOKUP(K66,DATA!$A$6:$Q$11,6,0)</f>
        <v>#N/A</v>
      </c>
    </row>
    <row r="70" spans="1:9" ht="75.75" customHeight="1">
      <c r="A70" s="641" t="s">
        <v>215</v>
      </c>
      <c r="B70" s="642"/>
      <c r="C70" s="642"/>
      <c r="D70" s="642"/>
      <c r="E70" s="642"/>
      <c r="F70" s="642"/>
      <c r="G70" s="642"/>
      <c r="H70" s="642"/>
      <c r="I70" s="643"/>
    </row>
    <row r="71" spans="1:9" ht="14.25" customHeight="1">
      <c r="A71" s="644"/>
      <c r="B71" s="645"/>
      <c r="C71" s="645"/>
      <c r="D71" s="645"/>
      <c r="E71" s="645"/>
      <c r="F71" s="645"/>
      <c r="G71" s="645"/>
      <c r="H71" s="645"/>
      <c r="I71" s="646"/>
    </row>
    <row r="72" spans="1:9" ht="18">
      <c r="A72" s="644" t="s">
        <v>192</v>
      </c>
      <c r="B72" s="645"/>
      <c r="C72" s="645"/>
      <c r="D72" s="645"/>
      <c r="E72" s="645"/>
      <c r="F72" s="645"/>
      <c r="G72" s="645"/>
      <c r="H72" s="645"/>
      <c r="I72" s="646"/>
    </row>
    <row r="73" spans="1:9" ht="18">
      <c r="A73" s="196" t="s">
        <v>152</v>
      </c>
      <c r="B73" s="210" t="s">
        <v>224</v>
      </c>
      <c r="C73" s="208"/>
      <c r="D73" s="208"/>
      <c r="E73" s="5"/>
      <c r="F73" s="5"/>
      <c r="G73" s="5"/>
      <c r="H73" s="5"/>
      <c r="I73" s="197"/>
    </row>
    <row r="74" spans="1:9" ht="18">
      <c r="A74" s="198" t="s">
        <v>153</v>
      </c>
      <c r="B74" s="211">
        <f ca="1">TODAY()</f>
        <v>43852</v>
      </c>
      <c r="C74" s="86"/>
      <c r="D74" s="86"/>
      <c r="E74" s="86"/>
      <c r="F74" s="86"/>
      <c r="G74" s="86"/>
      <c r="H74" s="86"/>
      <c r="I74" s="199"/>
    </row>
    <row r="75" spans="1:9" ht="14.25">
      <c r="A75" s="191"/>
      <c r="B75" s="113"/>
      <c r="C75" s="113"/>
      <c r="D75" s="113"/>
      <c r="E75" s="113"/>
      <c r="F75" s="113"/>
      <c r="G75" s="113"/>
      <c r="H75" s="113"/>
      <c r="I75" s="192"/>
    </row>
    <row r="76" spans="1:9" ht="31.5">
      <c r="A76" s="660" t="s">
        <v>194</v>
      </c>
      <c r="B76" s="661"/>
      <c r="C76" s="661"/>
      <c r="D76" s="661"/>
      <c r="E76" s="661"/>
      <c r="F76" s="661"/>
      <c r="G76" s="661"/>
      <c r="H76" s="661"/>
      <c r="I76" s="662"/>
    </row>
    <row r="77" spans="1:9" ht="31.5" customHeight="1">
      <c r="A77" s="652" t="s">
        <v>193</v>
      </c>
      <c r="B77" s="653"/>
      <c r="C77" s="653"/>
      <c r="D77" s="653"/>
      <c r="E77" s="653"/>
      <c r="F77" s="653"/>
      <c r="G77" s="653"/>
      <c r="H77" s="653"/>
      <c r="I77" s="654"/>
    </row>
    <row r="78" spans="1:9" ht="18.75" thickBot="1">
      <c r="A78" s="638" t="s">
        <v>216</v>
      </c>
      <c r="B78" s="639"/>
      <c r="C78" s="639"/>
      <c r="D78" s="640" t="e">
        <f>D69</f>
        <v>#N/A</v>
      </c>
      <c r="E78" s="640"/>
      <c r="F78" s="640"/>
      <c r="G78" s="640"/>
      <c r="H78" s="89" t="s">
        <v>195</v>
      </c>
      <c r="I78" s="194" t="e">
        <f>I69</f>
        <v>#N/A</v>
      </c>
    </row>
    <row r="79" spans="1:9" ht="18.75" thickBot="1">
      <c r="A79" s="200" t="s">
        <v>217</v>
      </c>
      <c r="B79" s="152">
        <v>29495</v>
      </c>
      <c r="C79" s="89" t="s">
        <v>220</v>
      </c>
      <c r="D79" s="152">
        <v>40694</v>
      </c>
      <c r="E79" s="655" t="s">
        <v>218</v>
      </c>
      <c r="F79" s="655"/>
      <c r="G79" s="655"/>
      <c r="H79" s="655"/>
      <c r="I79" s="656"/>
    </row>
    <row r="80" spans="1:9" ht="75" customHeight="1">
      <c r="A80" s="641" t="s">
        <v>222</v>
      </c>
      <c r="B80" s="642"/>
      <c r="C80" s="642"/>
      <c r="D80" s="642"/>
      <c r="E80" s="642"/>
      <c r="F80" s="642"/>
      <c r="G80" s="642"/>
      <c r="H80" s="642"/>
      <c r="I80" s="643"/>
    </row>
    <row r="81" spans="1:9" ht="18">
      <c r="A81" s="191"/>
      <c r="B81" s="113"/>
      <c r="C81" s="5"/>
      <c r="D81" s="5"/>
      <c r="E81" s="5"/>
      <c r="F81" s="5"/>
      <c r="G81" s="5"/>
      <c r="H81" s="5"/>
      <c r="I81" s="197"/>
    </row>
    <row r="82" spans="1:9" ht="18">
      <c r="A82" s="198" t="s">
        <v>154</v>
      </c>
      <c r="B82" s="86"/>
      <c r="C82" s="114"/>
      <c r="D82" s="114"/>
      <c r="E82" s="114"/>
      <c r="F82" s="114"/>
      <c r="G82" s="114"/>
      <c r="H82" s="114"/>
      <c r="I82" s="202"/>
    </row>
    <row r="83" spans="1:9" ht="5.25" customHeight="1">
      <c r="A83" s="191"/>
      <c r="B83" s="113"/>
      <c r="C83" s="113"/>
      <c r="D83" s="113"/>
      <c r="E83" s="113"/>
      <c r="F83" s="113"/>
      <c r="G83" s="113"/>
      <c r="H83" s="113"/>
      <c r="I83" s="192"/>
    </row>
    <row r="84" spans="1:9" ht="31.5" customHeight="1">
      <c r="A84" s="657" t="s">
        <v>155</v>
      </c>
      <c r="B84" s="658"/>
      <c r="C84" s="658"/>
      <c r="D84" s="658"/>
      <c r="E84" s="658"/>
      <c r="F84" s="658"/>
      <c r="G84" s="658"/>
      <c r="H84" s="658"/>
      <c r="I84" s="659"/>
    </row>
    <row r="85" spans="1:9" ht="62.25" customHeight="1">
      <c r="A85" s="641" t="s">
        <v>221</v>
      </c>
      <c r="B85" s="642"/>
      <c r="C85" s="642"/>
      <c r="D85" s="642"/>
      <c r="E85" s="642"/>
      <c r="F85" s="642"/>
      <c r="G85" s="642"/>
      <c r="H85" s="642"/>
      <c r="I85" s="643"/>
    </row>
    <row r="86" spans="1:9" ht="15" customHeight="1">
      <c r="A86" s="644"/>
      <c r="B86" s="645"/>
      <c r="C86" s="645"/>
      <c r="D86" s="645"/>
      <c r="E86" s="645"/>
      <c r="F86" s="645"/>
      <c r="G86" s="645"/>
      <c r="H86" s="645"/>
      <c r="I86" s="646"/>
    </row>
    <row r="87" spans="1:9" ht="15" customHeight="1">
      <c r="A87" s="196"/>
      <c r="B87" s="5"/>
      <c r="C87" s="5"/>
      <c r="D87" s="5"/>
      <c r="E87" s="5"/>
      <c r="F87" s="5"/>
      <c r="G87" s="5"/>
      <c r="H87" s="5"/>
      <c r="I87" s="197"/>
    </row>
    <row r="88" spans="1:9" ht="18.75" thickBot="1">
      <c r="A88" s="193" t="s">
        <v>196</v>
      </c>
      <c r="B88" s="5" t="str">
        <f>B73</f>
        <v>EFJGUZ</v>
      </c>
      <c r="C88" s="5"/>
      <c r="D88" s="5"/>
      <c r="E88" s="647" t="s">
        <v>157</v>
      </c>
      <c r="F88" s="647"/>
      <c r="G88" s="87"/>
      <c r="H88" s="87"/>
      <c r="I88" s="203"/>
    </row>
    <row r="89" spans="1:9" ht="18">
      <c r="A89" s="193" t="s">
        <v>130</v>
      </c>
      <c r="B89" s="209">
        <f>B74</f>
        <v>43852</v>
      </c>
      <c r="C89" s="5"/>
      <c r="D89" s="5"/>
      <c r="E89" s="639" t="s">
        <v>158</v>
      </c>
      <c r="F89" s="647"/>
      <c r="G89" s="5" t="e">
        <f>D78</f>
        <v>#N/A</v>
      </c>
      <c r="H89" s="5"/>
      <c r="I89" s="197"/>
    </row>
    <row r="90" spans="1:9" ht="18">
      <c r="A90" s="198"/>
      <c r="B90" s="86"/>
      <c r="C90" s="86"/>
      <c r="D90" s="86"/>
      <c r="E90" s="648" t="s">
        <v>159</v>
      </c>
      <c r="F90" s="648"/>
      <c r="G90" s="86" t="e">
        <f>I78</f>
        <v>#N/A</v>
      </c>
      <c r="H90" s="86"/>
      <c r="I90" s="199"/>
    </row>
    <row r="91" spans="1:9" ht="6.75" customHeight="1">
      <c r="A91" s="191"/>
      <c r="B91" s="113"/>
      <c r="C91" s="113"/>
      <c r="D91" s="113"/>
      <c r="E91" s="113"/>
      <c r="F91" s="113"/>
      <c r="G91" s="113"/>
      <c r="H91" s="113"/>
      <c r="I91" s="192"/>
    </row>
    <row r="92" spans="1:14" ht="24">
      <c r="A92" s="649" t="s">
        <v>160</v>
      </c>
      <c r="B92" s="650"/>
      <c r="C92" s="650"/>
      <c r="D92" s="650"/>
      <c r="E92" s="650"/>
      <c r="F92" s="650"/>
      <c r="G92" s="650"/>
      <c r="H92" s="650"/>
      <c r="I92" s="651"/>
      <c r="J92" s="90"/>
      <c r="K92" s="215"/>
      <c r="L92" s="90"/>
      <c r="M92" s="90"/>
      <c r="N92" s="90"/>
    </row>
    <row r="93" spans="1:9" ht="18.75" thickBot="1">
      <c r="A93" s="638" t="s">
        <v>204</v>
      </c>
      <c r="B93" s="639"/>
      <c r="C93" s="639"/>
      <c r="D93" s="640" t="e">
        <f>D69</f>
        <v>#N/A</v>
      </c>
      <c r="E93" s="640"/>
      <c r="F93" s="640"/>
      <c r="G93" s="640"/>
      <c r="H93" s="89" t="s">
        <v>195</v>
      </c>
      <c r="I93" s="194" t="e">
        <f>I69</f>
        <v>#N/A</v>
      </c>
    </row>
    <row r="94" spans="1:9" ht="36.75" customHeight="1">
      <c r="A94" s="641" t="s">
        <v>219</v>
      </c>
      <c r="B94" s="642"/>
      <c r="C94" s="642"/>
      <c r="D94" s="642"/>
      <c r="E94" s="642"/>
      <c r="F94" s="642"/>
      <c r="G94" s="642"/>
      <c r="H94" s="642"/>
      <c r="I94" s="643"/>
    </row>
    <row r="95" spans="1:9" ht="18">
      <c r="A95" s="644"/>
      <c r="B95" s="645"/>
      <c r="C95" s="645"/>
      <c r="D95" s="645"/>
      <c r="E95" s="645"/>
      <c r="F95" s="645"/>
      <c r="G95" s="645"/>
      <c r="H95" s="645"/>
      <c r="I95" s="646"/>
    </row>
    <row r="96" spans="1:9" ht="15" customHeight="1">
      <c r="A96" s="195"/>
      <c r="B96" s="88"/>
      <c r="C96" s="88"/>
      <c r="D96" s="88"/>
      <c r="E96" s="88"/>
      <c r="F96" s="88"/>
      <c r="G96" s="88"/>
      <c r="H96" s="88"/>
      <c r="I96" s="201"/>
    </row>
    <row r="97" spans="1:9" ht="18">
      <c r="A97" s="196" t="s">
        <v>196</v>
      </c>
      <c r="B97" s="5" t="str">
        <f>B73</f>
        <v>EFJGUZ</v>
      </c>
      <c r="C97" s="5"/>
      <c r="D97" s="5"/>
      <c r="E97" s="5"/>
      <c r="F97" s="5"/>
      <c r="G97" s="5"/>
      <c r="H97" s="5"/>
      <c r="I97" s="197"/>
    </row>
    <row r="98" spans="1:9" ht="18">
      <c r="A98" s="196" t="s">
        <v>130</v>
      </c>
      <c r="B98" s="209">
        <f>B74</f>
        <v>43852</v>
      </c>
      <c r="C98" s="5"/>
      <c r="D98" s="5"/>
      <c r="E98" s="5"/>
      <c r="F98" s="5"/>
      <c r="G98" s="5"/>
      <c r="H98" s="5"/>
      <c r="I98" s="197"/>
    </row>
    <row r="99" spans="1:9" ht="18.75" thickBot="1">
      <c r="A99" s="204"/>
      <c r="B99" s="205"/>
      <c r="C99" s="205"/>
      <c r="D99" s="205"/>
      <c r="E99" s="206"/>
      <c r="F99" s="206"/>
      <c r="G99" s="206"/>
      <c r="H99" s="206"/>
      <c r="I99" s="207"/>
    </row>
    <row r="100" spans="1:11" ht="25.5" customHeight="1">
      <c r="A100" s="663" t="s">
        <v>189</v>
      </c>
      <c r="B100" s="664"/>
      <c r="C100" s="664"/>
      <c r="D100" s="664"/>
      <c r="E100" s="664"/>
      <c r="F100" s="664"/>
      <c r="G100" s="664"/>
      <c r="H100" s="664"/>
      <c r="I100" s="665"/>
      <c r="K100" s="213">
        <v>4</v>
      </c>
    </row>
    <row r="101" spans="1:9" ht="5.25" customHeight="1">
      <c r="A101" s="191"/>
      <c r="B101" s="113"/>
      <c r="C101" s="113"/>
      <c r="D101" s="113"/>
      <c r="E101" s="113"/>
      <c r="F101" s="113"/>
      <c r="G101" s="113"/>
      <c r="H101" s="113"/>
      <c r="I101" s="192"/>
    </row>
    <row r="102" spans="1:9" ht="31.5">
      <c r="A102" s="666" t="s">
        <v>190</v>
      </c>
      <c r="B102" s="667"/>
      <c r="C102" s="667"/>
      <c r="D102" s="667"/>
      <c r="E102" s="667"/>
      <c r="F102" s="667"/>
      <c r="G102" s="667"/>
      <c r="H102" s="667"/>
      <c r="I102" s="668"/>
    </row>
    <row r="103" spans="1:9" ht="18.75" thickBot="1">
      <c r="A103" s="638" t="s">
        <v>204</v>
      </c>
      <c r="B103" s="639"/>
      <c r="C103" s="639"/>
      <c r="D103" s="640" t="e">
        <f>VLOOKUP(K100,DATA!$A$6:$Q$11,2,0)</f>
        <v>#N/A</v>
      </c>
      <c r="E103" s="640"/>
      <c r="F103" s="640"/>
      <c r="G103" s="640"/>
      <c r="H103" s="89" t="s">
        <v>191</v>
      </c>
      <c r="I103" s="194" t="e">
        <f>VLOOKUP(K100,DATA!$A$6:$Q$11,6,0)</f>
        <v>#N/A</v>
      </c>
    </row>
    <row r="104" spans="1:9" ht="75.75" customHeight="1">
      <c r="A104" s="641" t="s">
        <v>215</v>
      </c>
      <c r="B104" s="642"/>
      <c r="C104" s="642"/>
      <c r="D104" s="642"/>
      <c r="E104" s="642"/>
      <c r="F104" s="642"/>
      <c r="G104" s="642"/>
      <c r="H104" s="642"/>
      <c r="I104" s="643"/>
    </row>
    <row r="105" spans="1:9" ht="14.25" customHeight="1">
      <c r="A105" s="644"/>
      <c r="B105" s="645"/>
      <c r="C105" s="645"/>
      <c r="D105" s="645"/>
      <c r="E105" s="645"/>
      <c r="F105" s="645"/>
      <c r="G105" s="645"/>
      <c r="H105" s="645"/>
      <c r="I105" s="646"/>
    </row>
    <row r="106" spans="1:9" ht="18">
      <c r="A106" s="644" t="s">
        <v>192</v>
      </c>
      <c r="B106" s="645"/>
      <c r="C106" s="645"/>
      <c r="D106" s="645"/>
      <c r="E106" s="645"/>
      <c r="F106" s="645"/>
      <c r="G106" s="645"/>
      <c r="H106" s="645"/>
      <c r="I106" s="646"/>
    </row>
    <row r="107" spans="1:9" ht="18">
      <c r="A107" s="196" t="s">
        <v>152</v>
      </c>
      <c r="B107" s="5" t="str">
        <f>B73</f>
        <v>EFJGUZ</v>
      </c>
      <c r="C107" s="5"/>
      <c r="D107" s="5"/>
      <c r="E107" s="5"/>
      <c r="F107" s="5"/>
      <c r="G107" s="5"/>
      <c r="H107" s="5"/>
      <c r="I107" s="197"/>
    </row>
    <row r="108" spans="1:9" ht="18">
      <c r="A108" s="198" t="s">
        <v>153</v>
      </c>
      <c r="B108" s="209">
        <f>B74</f>
        <v>43852</v>
      </c>
      <c r="C108" s="86"/>
      <c r="D108" s="86"/>
      <c r="E108" s="86"/>
      <c r="F108" s="86"/>
      <c r="G108" s="86"/>
      <c r="H108" s="86"/>
      <c r="I108" s="199"/>
    </row>
    <row r="109" spans="1:9" ht="14.25">
      <c r="A109" s="191"/>
      <c r="B109" s="113"/>
      <c r="C109" s="113"/>
      <c r="D109" s="113"/>
      <c r="E109" s="113"/>
      <c r="F109" s="113"/>
      <c r="G109" s="113"/>
      <c r="H109" s="113"/>
      <c r="I109" s="192"/>
    </row>
    <row r="110" spans="1:9" ht="31.5">
      <c r="A110" s="660" t="s">
        <v>194</v>
      </c>
      <c r="B110" s="661"/>
      <c r="C110" s="661"/>
      <c r="D110" s="661"/>
      <c r="E110" s="661"/>
      <c r="F110" s="661"/>
      <c r="G110" s="661"/>
      <c r="H110" s="661"/>
      <c r="I110" s="662"/>
    </row>
    <row r="111" spans="1:9" ht="31.5" customHeight="1">
      <c r="A111" s="652" t="s">
        <v>193</v>
      </c>
      <c r="B111" s="653"/>
      <c r="C111" s="653"/>
      <c r="D111" s="653"/>
      <c r="E111" s="653"/>
      <c r="F111" s="653"/>
      <c r="G111" s="653"/>
      <c r="H111" s="653"/>
      <c r="I111" s="654"/>
    </row>
    <row r="112" spans="1:9" ht="18.75" thickBot="1">
      <c r="A112" s="638" t="s">
        <v>216</v>
      </c>
      <c r="B112" s="639"/>
      <c r="C112" s="639"/>
      <c r="D112" s="640" t="e">
        <f>D103</f>
        <v>#N/A</v>
      </c>
      <c r="E112" s="640"/>
      <c r="F112" s="640"/>
      <c r="G112" s="640"/>
      <c r="H112" s="89" t="s">
        <v>195</v>
      </c>
      <c r="I112" s="194" t="e">
        <f>I103</f>
        <v>#N/A</v>
      </c>
    </row>
    <row r="113" spans="1:9" ht="18.75" thickBot="1">
      <c r="A113" s="200" t="s">
        <v>217</v>
      </c>
      <c r="B113" s="152">
        <v>29495</v>
      </c>
      <c r="C113" s="89" t="s">
        <v>220</v>
      </c>
      <c r="D113" s="152">
        <v>40694</v>
      </c>
      <c r="E113" s="655" t="s">
        <v>218</v>
      </c>
      <c r="F113" s="655"/>
      <c r="G113" s="655"/>
      <c r="H113" s="655"/>
      <c r="I113" s="656"/>
    </row>
    <row r="114" spans="1:9" ht="75" customHeight="1">
      <c r="A114" s="641" t="s">
        <v>222</v>
      </c>
      <c r="B114" s="642"/>
      <c r="C114" s="642"/>
      <c r="D114" s="642"/>
      <c r="E114" s="642"/>
      <c r="F114" s="642"/>
      <c r="G114" s="642"/>
      <c r="H114" s="642"/>
      <c r="I114" s="643"/>
    </row>
    <row r="115" spans="1:9" ht="18">
      <c r="A115" s="191"/>
      <c r="B115" s="113"/>
      <c r="C115" s="5"/>
      <c r="D115" s="5"/>
      <c r="E115" s="5"/>
      <c r="F115" s="5"/>
      <c r="G115" s="5"/>
      <c r="H115" s="5"/>
      <c r="I115" s="197"/>
    </row>
    <row r="116" spans="1:9" ht="18">
      <c r="A116" s="198" t="s">
        <v>154</v>
      </c>
      <c r="B116" s="86"/>
      <c r="C116" s="114"/>
      <c r="D116" s="114"/>
      <c r="E116" s="114"/>
      <c r="F116" s="114"/>
      <c r="G116" s="114"/>
      <c r="H116" s="114"/>
      <c r="I116" s="202"/>
    </row>
    <row r="117" spans="1:9" ht="5.25" customHeight="1">
      <c r="A117" s="191"/>
      <c r="B117" s="113"/>
      <c r="C117" s="113"/>
      <c r="D117" s="113"/>
      <c r="E117" s="113"/>
      <c r="F117" s="113"/>
      <c r="G117" s="113"/>
      <c r="H117" s="113"/>
      <c r="I117" s="192"/>
    </row>
    <row r="118" spans="1:9" ht="31.5" customHeight="1">
      <c r="A118" s="657" t="s">
        <v>155</v>
      </c>
      <c r="B118" s="658"/>
      <c r="C118" s="658"/>
      <c r="D118" s="658"/>
      <c r="E118" s="658"/>
      <c r="F118" s="658"/>
      <c r="G118" s="658"/>
      <c r="H118" s="658"/>
      <c r="I118" s="659"/>
    </row>
    <row r="119" spans="1:9" ht="62.25" customHeight="1">
      <c r="A119" s="641" t="s">
        <v>221</v>
      </c>
      <c r="B119" s="642"/>
      <c r="C119" s="642"/>
      <c r="D119" s="642"/>
      <c r="E119" s="642"/>
      <c r="F119" s="642"/>
      <c r="G119" s="642"/>
      <c r="H119" s="642"/>
      <c r="I119" s="643"/>
    </row>
    <row r="120" spans="1:9" ht="15" customHeight="1">
      <c r="A120" s="644"/>
      <c r="B120" s="645"/>
      <c r="C120" s="645"/>
      <c r="D120" s="645"/>
      <c r="E120" s="645"/>
      <c r="F120" s="645"/>
      <c r="G120" s="645"/>
      <c r="H120" s="645"/>
      <c r="I120" s="646"/>
    </row>
    <row r="121" spans="1:9" ht="15" customHeight="1">
      <c r="A121" s="196"/>
      <c r="B121" s="5"/>
      <c r="C121" s="5"/>
      <c r="D121" s="5"/>
      <c r="E121" s="5"/>
      <c r="F121" s="5"/>
      <c r="G121" s="5"/>
      <c r="H121" s="5"/>
      <c r="I121" s="197"/>
    </row>
    <row r="122" spans="1:9" ht="18.75" thickBot="1">
      <c r="A122" s="193" t="s">
        <v>196</v>
      </c>
      <c r="B122" s="5" t="str">
        <f>B88</f>
        <v>EFJGUZ</v>
      </c>
      <c r="C122" s="5"/>
      <c r="D122" s="5"/>
      <c r="E122" s="647" t="s">
        <v>157</v>
      </c>
      <c r="F122" s="647"/>
      <c r="G122" s="87"/>
      <c r="H122" s="87"/>
      <c r="I122" s="203"/>
    </row>
    <row r="123" spans="1:9" ht="18">
      <c r="A123" s="193" t="s">
        <v>130</v>
      </c>
      <c r="B123" s="209">
        <f>B89</f>
        <v>43852</v>
      </c>
      <c r="C123" s="5"/>
      <c r="D123" s="5"/>
      <c r="E123" s="639" t="s">
        <v>158</v>
      </c>
      <c r="F123" s="647"/>
      <c r="G123" s="5" t="e">
        <f>D112</f>
        <v>#N/A</v>
      </c>
      <c r="H123" s="5"/>
      <c r="I123" s="197"/>
    </row>
    <row r="124" spans="1:9" ht="18">
      <c r="A124" s="198"/>
      <c r="B124" s="86"/>
      <c r="C124" s="86"/>
      <c r="D124" s="86"/>
      <c r="E124" s="648" t="s">
        <v>159</v>
      </c>
      <c r="F124" s="648"/>
      <c r="G124" s="86" t="e">
        <f>I112</f>
        <v>#N/A</v>
      </c>
      <c r="H124" s="86"/>
      <c r="I124" s="199"/>
    </row>
    <row r="125" spans="1:9" ht="6.75" customHeight="1">
      <c r="A125" s="191"/>
      <c r="B125" s="113"/>
      <c r="C125" s="113"/>
      <c r="D125" s="113"/>
      <c r="E125" s="113"/>
      <c r="F125" s="113"/>
      <c r="G125" s="113"/>
      <c r="H125" s="113"/>
      <c r="I125" s="192"/>
    </row>
    <row r="126" spans="1:14" ht="24">
      <c r="A126" s="649" t="s">
        <v>160</v>
      </c>
      <c r="B126" s="650"/>
      <c r="C126" s="650"/>
      <c r="D126" s="650"/>
      <c r="E126" s="650"/>
      <c r="F126" s="650"/>
      <c r="G126" s="650"/>
      <c r="H126" s="650"/>
      <c r="I126" s="651"/>
      <c r="J126" s="90"/>
      <c r="K126" s="215"/>
      <c r="L126" s="90"/>
      <c r="M126" s="90"/>
      <c r="N126" s="90"/>
    </row>
    <row r="127" spans="1:9" ht="18.75" thickBot="1">
      <c r="A127" s="638" t="s">
        <v>204</v>
      </c>
      <c r="B127" s="639"/>
      <c r="C127" s="639"/>
      <c r="D127" s="640" t="e">
        <f>D103</f>
        <v>#N/A</v>
      </c>
      <c r="E127" s="640"/>
      <c r="F127" s="640"/>
      <c r="G127" s="640"/>
      <c r="H127" s="89" t="s">
        <v>195</v>
      </c>
      <c r="I127" s="194" t="e">
        <f>I103</f>
        <v>#N/A</v>
      </c>
    </row>
    <row r="128" spans="1:9" ht="36.75" customHeight="1">
      <c r="A128" s="641" t="s">
        <v>219</v>
      </c>
      <c r="B128" s="642"/>
      <c r="C128" s="642"/>
      <c r="D128" s="642"/>
      <c r="E128" s="642"/>
      <c r="F128" s="642"/>
      <c r="G128" s="642"/>
      <c r="H128" s="642"/>
      <c r="I128" s="643"/>
    </row>
    <row r="129" spans="1:9" ht="18">
      <c r="A129" s="644"/>
      <c r="B129" s="645"/>
      <c r="C129" s="645"/>
      <c r="D129" s="645"/>
      <c r="E129" s="645"/>
      <c r="F129" s="645"/>
      <c r="G129" s="645"/>
      <c r="H129" s="645"/>
      <c r="I129" s="646"/>
    </row>
    <row r="130" spans="1:9" ht="15" customHeight="1">
      <c r="A130" s="195"/>
      <c r="B130" s="88"/>
      <c r="C130" s="88"/>
      <c r="D130" s="88"/>
      <c r="E130" s="88"/>
      <c r="F130" s="88"/>
      <c r="G130" s="88"/>
      <c r="H130" s="88"/>
      <c r="I130" s="201"/>
    </row>
    <row r="131" spans="1:9" ht="18">
      <c r="A131" s="196" t="s">
        <v>156</v>
      </c>
      <c r="B131" s="5" t="str">
        <f>B97</f>
        <v>EFJGUZ</v>
      </c>
      <c r="C131" s="5"/>
      <c r="D131" s="5"/>
      <c r="E131" s="5"/>
      <c r="F131" s="5"/>
      <c r="G131" s="5"/>
      <c r="H131" s="5"/>
      <c r="I131" s="197"/>
    </row>
    <row r="132" spans="1:9" ht="18">
      <c r="A132" s="196" t="s">
        <v>130</v>
      </c>
      <c r="B132" s="209">
        <f>B98</f>
        <v>43852</v>
      </c>
      <c r="C132" s="5"/>
      <c r="D132" s="5"/>
      <c r="E132" s="5"/>
      <c r="F132" s="5"/>
      <c r="G132" s="5"/>
      <c r="H132" s="5"/>
      <c r="I132" s="197"/>
    </row>
    <row r="133" spans="1:9" ht="18.75" thickBot="1">
      <c r="A133" s="204"/>
      <c r="B133" s="205"/>
      <c r="C133" s="205"/>
      <c r="D133" s="205"/>
      <c r="E133" s="206"/>
      <c r="F133" s="206"/>
      <c r="G133" s="206"/>
      <c r="H133" s="206"/>
      <c r="I133" s="207"/>
    </row>
    <row r="134" spans="1:11" ht="25.5" customHeight="1">
      <c r="A134" s="663" t="s">
        <v>189</v>
      </c>
      <c r="B134" s="664"/>
      <c r="C134" s="664"/>
      <c r="D134" s="664"/>
      <c r="E134" s="664"/>
      <c r="F134" s="664"/>
      <c r="G134" s="664"/>
      <c r="H134" s="664"/>
      <c r="I134" s="665"/>
      <c r="K134" s="213">
        <v>5</v>
      </c>
    </row>
    <row r="135" spans="1:9" ht="5.25" customHeight="1">
      <c r="A135" s="191"/>
      <c r="B135" s="113"/>
      <c r="C135" s="113"/>
      <c r="D135" s="113"/>
      <c r="E135" s="113"/>
      <c r="F135" s="113"/>
      <c r="G135" s="113"/>
      <c r="H135" s="113"/>
      <c r="I135" s="192"/>
    </row>
    <row r="136" spans="1:9" ht="31.5">
      <c r="A136" s="666" t="s">
        <v>190</v>
      </c>
      <c r="B136" s="667"/>
      <c r="C136" s="667"/>
      <c r="D136" s="667"/>
      <c r="E136" s="667"/>
      <c r="F136" s="667"/>
      <c r="G136" s="667"/>
      <c r="H136" s="667"/>
      <c r="I136" s="668"/>
    </row>
    <row r="137" spans="1:9" ht="18.75" thickBot="1">
      <c r="A137" s="638" t="s">
        <v>204</v>
      </c>
      <c r="B137" s="639"/>
      <c r="C137" s="639"/>
      <c r="D137" s="640" t="e">
        <f>VLOOKUP(K134,DATA!$A$6:$Q$11,2,0)</f>
        <v>#N/A</v>
      </c>
      <c r="E137" s="640"/>
      <c r="F137" s="640"/>
      <c r="G137" s="640"/>
      <c r="H137" s="89" t="s">
        <v>191</v>
      </c>
      <c r="I137" s="194" t="e">
        <f>VLOOKUP(K134,DATA!$A$6:$Q$11,6,0)</f>
        <v>#N/A</v>
      </c>
    </row>
    <row r="138" spans="1:9" ht="75.75" customHeight="1">
      <c r="A138" s="641" t="s">
        <v>215</v>
      </c>
      <c r="B138" s="642"/>
      <c r="C138" s="642"/>
      <c r="D138" s="642"/>
      <c r="E138" s="642"/>
      <c r="F138" s="642"/>
      <c r="G138" s="642"/>
      <c r="H138" s="642"/>
      <c r="I138" s="643"/>
    </row>
    <row r="139" spans="1:9" ht="14.25" customHeight="1">
      <c r="A139" s="644"/>
      <c r="B139" s="645"/>
      <c r="C139" s="645"/>
      <c r="D139" s="645"/>
      <c r="E139" s="645"/>
      <c r="F139" s="645"/>
      <c r="G139" s="645"/>
      <c r="H139" s="645"/>
      <c r="I139" s="646"/>
    </row>
    <row r="140" spans="1:9" ht="18">
      <c r="A140" s="644" t="s">
        <v>192</v>
      </c>
      <c r="B140" s="645"/>
      <c r="C140" s="645"/>
      <c r="D140" s="645"/>
      <c r="E140" s="645"/>
      <c r="F140" s="645"/>
      <c r="G140" s="645"/>
      <c r="H140" s="645"/>
      <c r="I140" s="646"/>
    </row>
    <row r="141" spans="1:9" ht="18">
      <c r="A141" s="196" t="s">
        <v>152</v>
      </c>
      <c r="B141" s="210" t="s">
        <v>224</v>
      </c>
      <c r="C141" s="208"/>
      <c r="D141" s="208"/>
      <c r="E141" s="5"/>
      <c r="F141" s="5"/>
      <c r="G141" s="5"/>
      <c r="H141" s="5"/>
      <c r="I141" s="197"/>
    </row>
    <row r="142" spans="1:9" ht="18">
      <c r="A142" s="198" t="s">
        <v>153</v>
      </c>
      <c r="B142" s="211">
        <f ca="1">TODAY()</f>
        <v>43852</v>
      </c>
      <c r="C142" s="86"/>
      <c r="D142" s="86"/>
      <c r="E142" s="86"/>
      <c r="F142" s="86"/>
      <c r="G142" s="86"/>
      <c r="H142" s="86"/>
      <c r="I142" s="199"/>
    </row>
    <row r="143" spans="1:9" ht="14.25">
      <c r="A143" s="191"/>
      <c r="B143" s="113"/>
      <c r="C143" s="113"/>
      <c r="D143" s="113"/>
      <c r="E143" s="113"/>
      <c r="F143" s="113"/>
      <c r="G143" s="113"/>
      <c r="H143" s="113"/>
      <c r="I143" s="192"/>
    </row>
    <row r="144" spans="1:9" ht="31.5">
      <c r="A144" s="660" t="s">
        <v>194</v>
      </c>
      <c r="B144" s="661"/>
      <c r="C144" s="661"/>
      <c r="D144" s="661"/>
      <c r="E144" s="661"/>
      <c r="F144" s="661"/>
      <c r="G144" s="661"/>
      <c r="H144" s="661"/>
      <c r="I144" s="662"/>
    </row>
    <row r="145" spans="1:9" ht="31.5" customHeight="1">
      <c r="A145" s="652" t="s">
        <v>193</v>
      </c>
      <c r="B145" s="653"/>
      <c r="C145" s="653"/>
      <c r="D145" s="653"/>
      <c r="E145" s="653"/>
      <c r="F145" s="653"/>
      <c r="G145" s="653"/>
      <c r="H145" s="653"/>
      <c r="I145" s="654"/>
    </row>
    <row r="146" spans="1:9" ht="18.75" thickBot="1">
      <c r="A146" s="638" t="s">
        <v>216</v>
      </c>
      <c r="B146" s="639"/>
      <c r="C146" s="639"/>
      <c r="D146" s="640" t="e">
        <f>D137</f>
        <v>#N/A</v>
      </c>
      <c r="E146" s="640"/>
      <c r="F146" s="640"/>
      <c r="G146" s="640"/>
      <c r="H146" s="89" t="s">
        <v>195</v>
      </c>
      <c r="I146" s="194" t="e">
        <f>I137</f>
        <v>#N/A</v>
      </c>
    </row>
    <row r="147" spans="1:9" ht="18.75" thickBot="1">
      <c r="A147" s="200" t="s">
        <v>217</v>
      </c>
      <c r="B147" s="152">
        <v>29495</v>
      </c>
      <c r="C147" s="89" t="s">
        <v>220</v>
      </c>
      <c r="D147" s="152">
        <v>40694</v>
      </c>
      <c r="E147" s="655" t="s">
        <v>218</v>
      </c>
      <c r="F147" s="655"/>
      <c r="G147" s="655"/>
      <c r="H147" s="655"/>
      <c r="I147" s="656"/>
    </row>
    <row r="148" spans="1:9" ht="75" customHeight="1">
      <c r="A148" s="641" t="s">
        <v>222</v>
      </c>
      <c r="B148" s="642"/>
      <c r="C148" s="642"/>
      <c r="D148" s="642"/>
      <c r="E148" s="642"/>
      <c r="F148" s="642"/>
      <c r="G148" s="642"/>
      <c r="H148" s="642"/>
      <c r="I148" s="643"/>
    </row>
    <row r="149" spans="1:9" ht="18">
      <c r="A149" s="191"/>
      <c r="B149" s="113"/>
      <c r="C149" s="5"/>
      <c r="D149" s="5"/>
      <c r="E149" s="5"/>
      <c r="F149" s="5"/>
      <c r="G149" s="5"/>
      <c r="H149" s="5"/>
      <c r="I149" s="197"/>
    </row>
    <row r="150" spans="1:9" ht="18">
      <c r="A150" s="198" t="s">
        <v>154</v>
      </c>
      <c r="B150" s="86"/>
      <c r="C150" s="114"/>
      <c r="D150" s="114"/>
      <c r="E150" s="114"/>
      <c r="F150" s="114"/>
      <c r="G150" s="114"/>
      <c r="H150" s="114"/>
      <c r="I150" s="202"/>
    </row>
    <row r="151" spans="1:9" ht="5.25" customHeight="1">
      <c r="A151" s="191"/>
      <c r="B151" s="113"/>
      <c r="C151" s="113"/>
      <c r="D151" s="113"/>
      <c r="E151" s="113"/>
      <c r="F151" s="113"/>
      <c r="G151" s="113"/>
      <c r="H151" s="113"/>
      <c r="I151" s="192"/>
    </row>
    <row r="152" spans="1:9" ht="31.5" customHeight="1">
      <c r="A152" s="657" t="s">
        <v>155</v>
      </c>
      <c r="B152" s="658"/>
      <c r="C152" s="658"/>
      <c r="D152" s="658"/>
      <c r="E152" s="658"/>
      <c r="F152" s="658"/>
      <c r="G152" s="658"/>
      <c r="H152" s="658"/>
      <c r="I152" s="659"/>
    </row>
    <row r="153" spans="1:9" ht="62.25" customHeight="1">
      <c r="A153" s="641" t="s">
        <v>221</v>
      </c>
      <c r="B153" s="642"/>
      <c r="C153" s="642"/>
      <c r="D153" s="642"/>
      <c r="E153" s="642"/>
      <c r="F153" s="642"/>
      <c r="G153" s="642"/>
      <c r="H153" s="642"/>
      <c r="I153" s="643"/>
    </row>
    <row r="154" spans="1:9" ht="15" customHeight="1">
      <c r="A154" s="644"/>
      <c r="B154" s="645"/>
      <c r="C154" s="645"/>
      <c r="D154" s="645"/>
      <c r="E154" s="645"/>
      <c r="F154" s="645"/>
      <c r="G154" s="645"/>
      <c r="H154" s="645"/>
      <c r="I154" s="646"/>
    </row>
    <row r="155" spans="1:9" ht="15" customHeight="1">
      <c r="A155" s="196"/>
      <c r="B155" s="5"/>
      <c r="C155" s="5"/>
      <c r="D155" s="5"/>
      <c r="E155" s="5"/>
      <c r="F155" s="5"/>
      <c r="G155" s="5"/>
      <c r="H155" s="5"/>
      <c r="I155" s="197"/>
    </row>
    <row r="156" spans="1:9" ht="18.75" thickBot="1">
      <c r="A156" s="193" t="s">
        <v>196</v>
      </c>
      <c r="B156" s="5" t="str">
        <f>B141</f>
        <v>EFJGUZ</v>
      </c>
      <c r="C156" s="5"/>
      <c r="D156" s="5"/>
      <c r="E156" s="647" t="s">
        <v>157</v>
      </c>
      <c r="F156" s="647"/>
      <c r="G156" s="87"/>
      <c r="H156" s="87"/>
      <c r="I156" s="203"/>
    </row>
    <row r="157" spans="1:9" ht="18">
      <c r="A157" s="193" t="s">
        <v>130</v>
      </c>
      <c r="B157" s="209">
        <f>B142</f>
        <v>43852</v>
      </c>
      <c r="C157" s="5"/>
      <c r="D157" s="5"/>
      <c r="E157" s="639" t="s">
        <v>158</v>
      </c>
      <c r="F157" s="647"/>
      <c r="G157" s="5" t="e">
        <f>D146</f>
        <v>#N/A</v>
      </c>
      <c r="H157" s="5"/>
      <c r="I157" s="197"/>
    </row>
    <row r="158" spans="1:9" ht="18">
      <c r="A158" s="198"/>
      <c r="B158" s="86"/>
      <c r="C158" s="86"/>
      <c r="D158" s="86"/>
      <c r="E158" s="648" t="s">
        <v>159</v>
      </c>
      <c r="F158" s="648"/>
      <c r="G158" s="86" t="e">
        <f>I146</f>
        <v>#N/A</v>
      </c>
      <c r="H158" s="86"/>
      <c r="I158" s="199"/>
    </row>
    <row r="159" spans="1:9" ht="6.75" customHeight="1">
      <c r="A159" s="191"/>
      <c r="B159" s="113"/>
      <c r="C159" s="113"/>
      <c r="D159" s="113"/>
      <c r="E159" s="113"/>
      <c r="F159" s="113"/>
      <c r="G159" s="113"/>
      <c r="H159" s="113"/>
      <c r="I159" s="192"/>
    </row>
    <row r="160" spans="1:14" ht="24">
      <c r="A160" s="649" t="s">
        <v>160</v>
      </c>
      <c r="B160" s="650"/>
      <c r="C160" s="650"/>
      <c r="D160" s="650"/>
      <c r="E160" s="650"/>
      <c r="F160" s="650"/>
      <c r="G160" s="650"/>
      <c r="H160" s="650"/>
      <c r="I160" s="651"/>
      <c r="J160" s="90"/>
      <c r="K160" s="215"/>
      <c r="L160" s="90"/>
      <c r="M160" s="90"/>
      <c r="N160" s="90"/>
    </row>
    <row r="161" spans="1:9" ht="18.75" thickBot="1">
      <c r="A161" s="638" t="s">
        <v>204</v>
      </c>
      <c r="B161" s="639"/>
      <c r="C161" s="639"/>
      <c r="D161" s="640" t="e">
        <f>D137</f>
        <v>#N/A</v>
      </c>
      <c r="E161" s="640"/>
      <c r="F161" s="640"/>
      <c r="G161" s="640"/>
      <c r="H161" s="89" t="s">
        <v>195</v>
      </c>
      <c r="I161" s="194" t="e">
        <f>I137</f>
        <v>#N/A</v>
      </c>
    </row>
    <row r="162" spans="1:9" ht="36.75" customHeight="1">
      <c r="A162" s="641" t="s">
        <v>219</v>
      </c>
      <c r="B162" s="642"/>
      <c r="C162" s="642"/>
      <c r="D162" s="642"/>
      <c r="E162" s="642"/>
      <c r="F162" s="642"/>
      <c r="G162" s="642"/>
      <c r="H162" s="642"/>
      <c r="I162" s="643"/>
    </row>
    <row r="163" spans="1:9" ht="18">
      <c r="A163" s="644"/>
      <c r="B163" s="645"/>
      <c r="C163" s="645"/>
      <c r="D163" s="645"/>
      <c r="E163" s="645"/>
      <c r="F163" s="645"/>
      <c r="G163" s="645"/>
      <c r="H163" s="645"/>
      <c r="I163" s="646"/>
    </row>
    <row r="164" spans="1:9" ht="15" customHeight="1">
      <c r="A164" s="195"/>
      <c r="B164" s="88"/>
      <c r="C164" s="88"/>
      <c r="D164" s="88"/>
      <c r="E164" s="88"/>
      <c r="F164" s="88"/>
      <c r="G164" s="88"/>
      <c r="H164" s="88"/>
      <c r="I164" s="201"/>
    </row>
    <row r="165" spans="1:9" ht="18">
      <c r="A165" s="196" t="s">
        <v>196</v>
      </c>
      <c r="B165" s="5" t="str">
        <f>B141</f>
        <v>EFJGUZ</v>
      </c>
      <c r="C165" s="5"/>
      <c r="D165" s="5"/>
      <c r="E165" s="5"/>
      <c r="F165" s="5"/>
      <c r="G165" s="5"/>
      <c r="H165" s="5"/>
      <c r="I165" s="197"/>
    </row>
    <row r="166" spans="1:9" ht="18">
      <c r="A166" s="196" t="s">
        <v>130</v>
      </c>
      <c r="B166" s="209">
        <f>B142</f>
        <v>43852</v>
      </c>
      <c r="C166" s="5"/>
      <c r="D166" s="5"/>
      <c r="E166" s="5"/>
      <c r="F166" s="5"/>
      <c r="G166" s="5"/>
      <c r="H166" s="5"/>
      <c r="I166" s="197"/>
    </row>
    <row r="167" spans="1:9" ht="18.75" thickBot="1">
      <c r="A167" s="204"/>
      <c r="B167" s="205"/>
      <c r="C167" s="205"/>
      <c r="D167" s="205"/>
      <c r="E167" s="206"/>
      <c r="F167" s="206"/>
      <c r="G167" s="206"/>
      <c r="H167" s="206"/>
      <c r="I167" s="207"/>
    </row>
    <row r="168" spans="1:11" ht="25.5" customHeight="1">
      <c r="A168" s="663" t="s">
        <v>189</v>
      </c>
      <c r="B168" s="664"/>
      <c r="C168" s="664"/>
      <c r="D168" s="664"/>
      <c r="E168" s="664"/>
      <c r="F168" s="664"/>
      <c r="G168" s="664"/>
      <c r="H168" s="664"/>
      <c r="I168" s="665"/>
      <c r="K168" s="213">
        <v>6</v>
      </c>
    </row>
    <row r="169" spans="1:9" ht="5.25" customHeight="1">
      <c r="A169" s="191"/>
      <c r="B169" s="113"/>
      <c r="C169" s="113"/>
      <c r="D169" s="113"/>
      <c r="E169" s="113"/>
      <c r="F169" s="113"/>
      <c r="G169" s="113"/>
      <c r="H169" s="113"/>
      <c r="I169" s="192"/>
    </row>
    <row r="170" spans="1:9" ht="31.5">
      <c r="A170" s="666" t="s">
        <v>190</v>
      </c>
      <c r="B170" s="667"/>
      <c r="C170" s="667"/>
      <c r="D170" s="667"/>
      <c r="E170" s="667"/>
      <c r="F170" s="667"/>
      <c r="G170" s="667"/>
      <c r="H170" s="667"/>
      <c r="I170" s="668"/>
    </row>
    <row r="171" spans="1:9" ht="18.75" thickBot="1">
      <c r="A171" s="638" t="s">
        <v>204</v>
      </c>
      <c r="B171" s="639"/>
      <c r="C171" s="639"/>
      <c r="D171" s="640" t="e">
        <f>VLOOKUP(K168,DATA!$A$6:$Q$11,2,0)</f>
        <v>#N/A</v>
      </c>
      <c r="E171" s="640"/>
      <c r="F171" s="640"/>
      <c r="G171" s="640"/>
      <c r="H171" s="89" t="s">
        <v>191</v>
      </c>
      <c r="I171" s="194" t="e">
        <f>VLOOKUP(K168,DATA!$A$6:$Q$11,6,0)</f>
        <v>#N/A</v>
      </c>
    </row>
    <row r="172" spans="1:9" ht="75.75" customHeight="1">
      <c r="A172" s="641" t="s">
        <v>215</v>
      </c>
      <c r="B172" s="642"/>
      <c r="C172" s="642"/>
      <c r="D172" s="642"/>
      <c r="E172" s="642"/>
      <c r="F172" s="642"/>
      <c r="G172" s="642"/>
      <c r="H172" s="642"/>
      <c r="I172" s="643"/>
    </row>
    <row r="173" spans="1:9" ht="14.25" customHeight="1">
      <c r="A173" s="644"/>
      <c r="B173" s="645"/>
      <c r="C173" s="645"/>
      <c r="D173" s="645"/>
      <c r="E173" s="645"/>
      <c r="F173" s="645"/>
      <c r="G173" s="645"/>
      <c r="H173" s="645"/>
      <c r="I173" s="646"/>
    </row>
    <row r="174" spans="1:9" ht="18">
      <c r="A174" s="644" t="s">
        <v>192</v>
      </c>
      <c r="B174" s="645"/>
      <c r="C174" s="645"/>
      <c r="D174" s="645"/>
      <c r="E174" s="645"/>
      <c r="F174" s="645"/>
      <c r="G174" s="645"/>
      <c r="H174" s="645"/>
      <c r="I174" s="646"/>
    </row>
    <row r="175" spans="1:9" ht="18">
      <c r="A175" s="196" t="s">
        <v>152</v>
      </c>
      <c r="B175" s="5" t="str">
        <f>B141</f>
        <v>EFJGUZ</v>
      </c>
      <c r="C175" s="5"/>
      <c r="D175" s="5"/>
      <c r="E175" s="5"/>
      <c r="F175" s="5"/>
      <c r="G175" s="5"/>
      <c r="H175" s="5"/>
      <c r="I175" s="197"/>
    </row>
    <row r="176" spans="1:9" ht="18">
      <c r="A176" s="198" t="s">
        <v>153</v>
      </c>
      <c r="B176" s="209">
        <f>B142</f>
        <v>43852</v>
      </c>
      <c r="C176" s="86"/>
      <c r="D176" s="86"/>
      <c r="E176" s="86"/>
      <c r="F176" s="86"/>
      <c r="G176" s="86"/>
      <c r="H176" s="86"/>
      <c r="I176" s="199"/>
    </row>
    <row r="177" spans="1:9" ht="14.25">
      <c r="A177" s="191"/>
      <c r="B177" s="113"/>
      <c r="C177" s="113"/>
      <c r="D177" s="113"/>
      <c r="E177" s="113"/>
      <c r="F177" s="113"/>
      <c r="G177" s="113"/>
      <c r="H177" s="113"/>
      <c r="I177" s="192"/>
    </row>
    <row r="178" spans="1:9" ht="31.5">
      <c r="A178" s="660" t="s">
        <v>194</v>
      </c>
      <c r="B178" s="661"/>
      <c r="C178" s="661"/>
      <c r="D178" s="661"/>
      <c r="E178" s="661"/>
      <c r="F178" s="661"/>
      <c r="G178" s="661"/>
      <c r="H178" s="661"/>
      <c r="I178" s="662"/>
    </row>
    <row r="179" spans="1:9" ht="31.5" customHeight="1">
      <c r="A179" s="652" t="s">
        <v>193</v>
      </c>
      <c r="B179" s="653"/>
      <c r="C179" s="653"/>
      <c r="D179" s="653"/>
      <c r="E179" s="653"/>
      <c r="F179" s="653"/>
      <c r="G179" s="653"/>
      <c r="H179" s="653"/>
      <c r="I179" s="654"/>
    </row>
    <row r="180" spans="1:9" ht="18.75" thickBot="1">
      <c r="A180" s="638" t="s">
        <v>216</v>
      </c>
      <c r="B180" s="639"/>
      <c r="C180" s="639"/>
      <c r="D180" s="640" t="e">
        <f>D171</f>
        <v>#N/A</v>
      </c>
      <c r="E180" s="640"/>
      <c r="F180" s="640"/>
      <c r="G180" s="640"/>
      <c r="H180" s="89" t="s">
        <v>195</v>
      </c>
      <c r="I180" s="194" t="e">
        <f>I171</f>
        <v>#N/A</v>
      </c>
    </row>
    <row r="181" spans="1:9" ht="18.75" thickBot="1">
      <c r="A181" s="200" t="s">
        <v>217</v>
      </c>
      <c r="B181" s="152">
        <v>29495</v>
      </c>
      <c r="C181" s="89" t="s">
        <v>220</v>
      </c>
      <c r="D181" s="152">
        <v>40694</v>
      </c>
      <c r="E181" s="655" t="s">
        <v>218</v>
      </c>
      <c r="F181" s="655"/>
      <c r="G181" s="655"/>
      <c r="H181" s="655"/>
      <c r="I181" s="656"/>
    </row>
    <row r="182" spans="1:9" ht="75" customHeight="1">
      <c r="A182" s="641" t="s">
        <v>222</v>
      </c>
      <c r="B182" s="642"/>
      <c r="C182" s="642"/>
      <c r="D182" s="642"/>
      <c r="E182" s="642"/>
      <c r="F182" s="642"/>
      <c r="G182" s="642"/>
      <c r="H182" s="642"/>
      <c r="I182" s="643"/>
    </row>
    <row r="183" spans="1:9" ht="18">
      <c r="A183" s="191"/>
      <c r="B183" s="113"/>
      <c r="C183" s="5"/>
      <c r="D183" s="5"/>
      <c r="E183" s="5"/>
      <c r="F183" s="5"/>
      <c r="G183" s="5"/>
      <c r="H183" s="5"/>
      <c r="I183" s="197"/>
    </row>
    <row r="184" spans="1:9" ht="18">
      <c r="A184" s="198" t="s">
        <v>154</v>
      </c>
      <c r="B184" s="86"/>
      <c r="C184" s="114"/>
      <c r="D184" s="114"/>
      <c r="E184" s="114"/>
      <c r="F184" s="114"/>
      <c r="G184" s="114"/>
      <c r="H184" s="114"/>
      <c r="I184" s="202"/>
    </row>
    <row r="185" spans="1:9" ht="5.25" customHeight="1">
      <c r="A185" s="191"/>
      <c r="B185" s="113"/>
      <c r="C185" s="113"/>
      <c r="D185" s="113"/>
      <c r="E185" s="113"/>
      <c r="F185" s="113"/>
      <c r="G185" s="113"/>
      <c r="H185" s="113"/>
      <c r="I185" s="192"/>
    </row>
    <row r="186" spans="1:9" ht="31.5" customHeight="1">
      <c r="A186" s="657" t="s">
        <v>155</v>
      </c>
      <c r="B186" s="658"/>
      <c r="C186" s="658"/>
      <c r="D186" s="658"/>
      <c r="E186" s="658"/>
      <c r="F186" s="658"/>
      <c r="G186" s="658"/>
      <c r="H186" s="658"/>
      <c r="I186" s="659"/>
    </row>
    <row r="187" spans="1:9" ht="62.25" customHeight="1">
      <c r="A187" s="641" t="s">
        <v>221</v>
      </c>
      <c r="B187" s="642"/>
      <c r="C187" s="642"/>
      <c r="D187" s="642"/>
      <c r="E187" s="642"/>
      <c r="F187" s="642"/>
      <c r="G187" s="642"/>
      <c r="H187" s="642"/>
      <c r="I187" s="643"/>
    </row>
    <row r="188" spans="1:9" ht="15" customHeight="1">
      <c r="A188" s="644"/>
      <c r="B188" s="645"/>
      <c r="C188" s="645"/>
      <c r="D188" s="645"/>
      <c r="E188" s="645"/>
      <c r="F188" s="645"/>
      <c r="G188" s="645"/>
      <c r="H188" s="645"/>
      <c r="I188" s="646"/>
    </row>
    <row r="189" spans="1:9" ht="15" customHeight="1">
      <c r="A189" s="196"/>
      <c r="B189" s="5"/>
      <c r="C189" s="5"/>
      <c r="D189" s="5"/>
      <c r="E189" s="5"/>
      <c r="F189" s="5"/>
      <c r="G189" s="5"/>
      <c r="H189" s="5"/>
      <c r="I189" s="197"/>
    </row>
    <row r="190" spans="1:9" ht="18.75" thickBot="1">
      <c r="A190" s="193" t="s">
        <v>196</v>
      </c>
      <c r="B190" s="5" t="str">
        <f>B156</f>
        <v>EFJGUZ</v>
      </c>
      <c r="C190" s="5"/>
      <c r="D190" s="5"/>
      <c r="E190" s="647" t="s">
        <v>157</v>
      </c>
      <c r="F190" s="647"/>
      <c r="G190" s="87"/>
      <c r="H190" s="87"/>
      <c r="I190" s="203"/>
    </row>
    <row r="191" spans="1:9" ht="18">
      <c r="A191" s="193" t="s">
        <v>130</v>
      </c>
      <c r="B191" s="209">
        <f>B157</f>
        <v>43852</v>
      </c>
      <c r="C191" s="5"/>
      <c r="D191" s="5"/>
      <c r="E191" s="639" t="s">
        <v>158</v>
      </c>
      <c r="F191" s="647"/>
      <c r="G191" s="5" t="e">
        <f>D180</f>
        <v>#N/A</v>
      </c>
      <c r="H191" s="5"/>
      <c r="I191" s="197"/>
    </row>
    <row r="192" spans="1:9" ht="18">
      <c r="A192" s="198"/>
      <c r="B192" s="86"/>
      <c r="C192" s="86"/>
      <c r="D192" s="86"/>
      <c r="E192" s="648" t="s">
        <v>159</v>
      </c>
      <c r="F192" s="648"/>
      <c r="G192" s="86" t="e">
        <f>I180</f>
        <v>#N/A</v>
      </c>
      <c r="H192" s="86"/>
      <c r="I192" s="199"/>
    </row>
    <row r="193" spans="1:9" ht="6.75" customHeight="1">
      <c r="A193" s="191"/>
      <c r="B193" s="113"/>
      <c r="C193" s="113"/>
      <c r="D193" s="113"/>
      <c r="E193" s="113"/>
      <c r="F193" s="113"/>
      <c r="G193" s="113"/>
      <c r="H193" s="113"/>
      <c r="I193" s="192"/>
    </row>
    <row r="194" spans="1:14" ht="24">
      <c r="A194" s="649" t="s">
        <v>160</v>
      </c>
      <c r="B194" s="650"/>
      <c r="C194" s="650"/>
      <c r="D194" s="650"/>
      <c r="E194" s="650"/>
      <c r="F194" s="650"/>
      <c r="G194" s="650"/>
      <c r="H194" s="650"/>
      <c r="I194" s="651"/>
      <c r="J194" s="90"/>
      <c r="K194" s="215"/>
      <c r="L194" s="90"/>
      <c r="M194" s="90"/>
      <c r="N194" s="90"/>
    </row>
    <row r="195" spans="1:9" ht="18.75" thickBot="1">
      <c r="A195" s="638" t="s">
        <v>204</v>
      </c>
      <c r="B195" s="639"/>
      <c r="C195" s="639"/>
      <c r="D195" s="640" t="e">
        <f>D171</f>
        <v>#N/A</v>
      </c>
      <c r="E195" s="640"/>
      <c r="F195" s="640"/>
      <c r="G195" s="640"/>
      <c r="H195" s="89" t="s">
        <v>195</v>
      </c>
      <c r="I195" s="194" t="e">
        <f>I171</f>
        <v>#N/A</v>
      </c>
    </row>
    <row r="196" spans="1:9" ht="36.75" customHeight="1">
      <c r="A196" s="641" t="s">
        <v>219</v>
      </c>
      <c r="B196" s="642"/>
      <c r="C196" s="642"/>
      <c r="D196" s="642"/>
      <c r="E196" s="642"/>
      <c r="F196" s="642"/>
      <c r="G196" s="642"/>
      <c r="H196" s="642"/>
      <c r="I196" s="643"/>
    </row>
    <row r="197" spans="1:9" ht="18">
      <c r="A197" s="644"/>
      <c r="B197" s="645"/>
      <c r="C197" s="645"/>
      <c r="D197" s="645"/>
      <c r="E197" s="645"/>
      <c r="F197" s="645"/>
      <c r="G197" s="645"/>
      <c r="H197" s="645"/>
      <c r="I197" s="646"/>
    </row>
    <row r="198" spans="1:9" ht="15" customHeight="1">
      <c r="A198" s="195"/>
      <c r="B198" s="88"/>
      <c r="C198" s="88"/>
      <c r="D198" s="88"/>
      <c r="E198" s="88"/>
      <c r="F198" s="88"/>
      <c r="G198" s="88"/>
      <c r="H198" s="88"/>
      <c r="I198" s="201"/>
    </row>
    <row r="199" spans="1:9" ht="18">
      <c r="A199" s="196" t="s">
        <v>156</v>
      </c>
      <c r="B199" s="5" t="str">
        <f>B165</f>
        <v>EFJGUZ</v>
      </c>
      <c r="C199" s="5"/>
      <c r="D199" s="5"/>
      <c r="E199" s="5"/>
      <c r="F199" s="5"/>
      <c r="G199" s="5"/>
      <c r="H199" s="5"/>
      <c r="I199" s="197"/>
    </row>
    <row r="200" spans="1:9" ht="18">
      <c r="A200" s="196" t="s">
        <v>130</v>
      </c>
      <c r="B200" s="209">
        <f>B166</f>
        <v>43852</v>
      </c>
      <c r="C200" s="5"/>
      <c r="D200" s="5"/>
      <c r="E200" s="5"/>
      <c r="F200" s="5"/>
      <c r="G200" s="5"/>
      <c r="H200" s="5"/>
      <c r="I200" s="197"/>
    </row>
    <row r="201" spans="1:9" ht="18.75" thickBot="1">
      <c r="A201" s="204"/>
      <c r="B201" s="205"/>
      <c r="C201" s="205"/>
      <c r="D201" s="205"/>
      <c r="E201" s="206"/>
      <c r="F201" s="206"/>
      <c r="G201" s="206"/>
      <c r="H201" s="206"/>
      <c r="I201" s="207"/>
    </row>
  </sheetData>
  <sheetProtection/>
  <mergeCells count="141">
    <mergeCell ref="A27:I27"/>
    <mergeCell ref="A25:I25"/>
    <mergeCell ref="E21:F21"/>
    <mergeCell ref="E22:F22"/>
    <mergeCell ref="E23:F23"/>
    <mergeCell ref="D12:G12"/>
    <mergeCell ref="A6:I6"/>
    <mergeCell ref="A10:I10"/>
    <mergeCell ref="A11:I11"/>
    <mergeCell ref="E13:I13"/>
    <mergeCell ref="A26:C26"/>
    <mergeCell ref="D26:G26"/>
    <mergeCell ref="A38:I38"/>
    <mergeCell ref="A1:I1"/>
    <mergeCell ref="A3:I3"/>
    <mergeCell ref="A5:I5"/>
    <mergeCell ref="A4:C4"/>
    <mergeCell ref="D4:G4"/>
    <mergeCell ref="A14:I14"/>
    <mergeCell ref="A18:I18"/>
    <mergeCell ref="A19:I19"/>
    <mergeCell ref="A12:C12"/>
    <mergeCell ref="A39:I39"/>
    <mergeCell ref="A43:I43"/>
    <mergeCell ref="A44:I44"/>
    <mergeCell ref="A45:C45"/>
    <mergeCell ref="D45:G45"/>
    <mergeCell ref="A33:I33"/>
    <mergeCell ref="A35:I35"/>
    <mergeCell ref="A36:C36"/>
    <mergeCell ref="D36:G36"/>
    <mergeCell ref="A37:I37"/>
    <mergeCell ref="E46:I46"/>
    <mergeCell ref="A47:I47"/>
    <mergeCell ref="A51:I51"/>
    <mergeCell ref="A52:I52"/>
    <mergeCell ref="A53:I53"/>
    <mergeCell ref="E55:F55"/>
    <mergeCell ref="A62:I62"/>
    <mergeCell ref="A66:I66"/>
    <mergeCell ref="A68:I68"/>
    <mergeCell ref="E56:F56"/>
    <mergeCell ref="E57:F57"/>
    <mergeCell ref="A59:I59"/>
    <mergeCell ref="A60:C60"/>
    <mergeCell ref="D60:G60"/>
    <mergeCell ref="A61:I61"/>
    <mergeCell ref="A69:C69"/>
    <mergeCell ref="D69:G69"/>
    <mergeCell ref="A70:I70"/>
    <mergeCell ref="A71:I71"/>
    <mergeCell ref="A72:I72"/>
    <mergeCell ref="A76:I76"/>
    <mergeCell ref="A77:I77"/>
    <mergeCell ref="A78:C78"/>
    <mergeCell ref="D78:G78"/>
    <mergeCell ref="E79:I79"/>
    <mergeCell ref="A80:I80"/>
    <mergeCell ref="A84:I84"/>
    <mergeCell ref="A85:I85"/>
    <mergeCell ref="A86:I86"/>
    <mergeCell ref="E88:F88"/>
    <mergeCell ref="E89:F89"/>
    <mergeCell ref="E90:F90"/>
    <mergeCell ref="A92:I92"/>
    <mergeCell ref="A93:C93"/>
    <mergeCell ref="D93:G93"/>
    <mergeCell ref="A94:I94"/>
    <mergeCell ref="A95:I95"/>
    <mergeCell ref="A100:I100"/>
    <mergeCell ref="A102:I102"/>
    <mergeCell ref="A103:C103"/>
    <mergeCell ref="D103:G103"/>
    <mergeCell ref="A104:I104"/>
    <mergeCell ref="A105:I105"/>
    <mergeCell ref="A106:I106"/>
    <mergeCell ref="A110:I110"/>
    <mergeCell ref="A111:I111"/>
    <mergeCell ref="A112:C112"/>
    <mergeCell ref="D112:G112"/>
    <mergeCell ref="E113:I113"/>
    <mergeCell ref="A114:I114"/>
    <mergeCell ref="A118:I118"/>
    <mergeCell ref="A119:I119"/>
    <mergeCell ref="A120:I120"/>
    <mergeCell ref="E122:F122"/>
    <mergeCell ref="E123:F123"/>
    <mergeCell ref="E124:F124"/>
    <mergeCell ref="A126:I126"/>
    <mergeCell ref="A127:C127"/>
    <mergeCell ref="D127:G127"/>
    <mergeCell ref="A128:I128"/>
    <mergeCell ref="A129:I129"/>
    <mergeCell ref="A134:I134"/>
    <mergeCell ref="A136:I136"/>
    <mergeCell ref="A137:C137"/>
    <mergeCell ref="D137:G137"/>
    <mergeCell ref="A138:I138"/>
    <mergeCell ref="A139:I139"/>
    <mergeCell ref="A140:I140"/>
    <mergeCell ref="A144:I144"/>
    <mergeCell ref="A145:I145"/>
    <mergeCell ref="A146:C146"/>
    <mergeCell ref="D146:G146"/>
    <mergeCell ref="E147:I147"/>
    <mergeCell ref="A148:I148"/>
    <mergeCell ref="A152:I152"/>
    <mergeCell ref="A153:I153"/>
    <mergeCell ref="A154:I154"/>
    <mergeCell ref="E156:F156"/>
    <mergeCell ref="E157:F157"/>
    <mergeCell ref="E158:F158"/>
    <mergeCell ref="A160:I160"/>
    <mergeCell ref="A161:C161"/>
    <mergeCell ref="D161:G161"/>
    <mergeCell ref="A162:I162"/>
    <mergeCell ref="A163:I163"/>
    <mergeCell ref="A168:I168"/>
    <mergeCell ref="A170:I170"/>
    <mergeCell ref="A171:C171"/>
    <mergeCell ref="D171:G171"/>
    <mergeCell ref="A172:I172"/>
    <mergeCell ref="A173:I173"/>
    <mergeCell ref="A174:I174"/>
    <mergeCell ref="A178:I178"/>
    <mergeCell ref="A179:I179"/>
    <mergeCell ref="A180:C180"/>
    <mergeCell ref="D180:G180"/>
    <mergeCell ref="E181:I181"/>
    <mergeCell ref="A182:I182"/>
    <mergeCell ref="A186:I186"/>
    <mergeCell ref="A195:C195"/>
    <mergeCell ref="D195:G195"/>
    <mergeCell ref="A196:I196"/>
    <mergeCell ref="A197:I197"/>
    <mergeCell ref="A187:I187"/>
    <mergeCell ref="A188:I188"/>
    <mergeCell ref="E190:F190"/>
    <mergeCell ref="E191:F191"/>
    <mergeCell ref="E192:F192"/>
    <mergeCell ref="A194:I194"/>
  </mergeCells>
  <conditionalFormatting sqref="B13 D13 B46 D46">
    <cfRule type="cellIs" priority="6" dxfId="5" operator="equal" stopIfTrue="1">
      <formula>0</formula>
    </cfRule>
  </conditionalFormatting>
  <conditionalFormatting sqref="B79 D79">
    <cfRule type="cellIs" priority="4" dxfId="5" operator="equal" stopIfTrue="1">
      <formula>0</formula>
    </cfRule>
  </conditionalFormatting>
  <conditionalFormatting sqref="B113 D113">
    <cfRule type="cellIs" priority="3" dxfId="5" operator="equal" stopIfTrue="1">
      <formula>0</formula>
    </cfRule>
  </conditionalFormatting>
  <conditionalFormatting sqref="B147 D147">
    <cfRule type="cellIs" priority="2" dxfId="5" operator="equal" stopIfTrue="1">
      <formula>0</formula>
    </cfRule>
  </conditionalFormatting>
  <conditionalFormatting sqref="B181 D181">
    <cfRule type="cellIs" priority="1" dxfId="5" operator="equal" stopIfTrue="1">
      <formula>0</formula>
    </cfRule>
  </conditionalFormatting>
  <printOptions/>
  <pageMargins left="0.34" right="0.09" top="0.19" bottom="0.36" header="0.17" footer="0.16"/>
  <pageSetup horizontalDpi="600" verticalDpi="600" orientation="portrait" paperSize="9" r:id="rId1"/>
  <headerFooter>
    <oddFooter>&amp;L&amp;5&amp;Z&amp;F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Guru</cp:lastModifiedBy>
  <cp:lastPrinted>2020-01-21T11:52:07Z</cp:lastPrinted>
  <dcterms:created xsi:type="dcterms:W3CDTF">2010-03-10T04:30:26Z</dcterms:created>
  <dcterms:modified xsi:type="dcterms:W3CDTF">2020-01-22T03:06:56Z</dcterms:modified>
  <cp:category/>
  <cp:version/>
  <cp:contentType/>
  <cp:contentStatus/>
</cp:coreProperties>
</file>